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rchivos\Documents\SIRET 1er TRIMESTRE 2025\"/>
    </mc:Choice>
  </mc:AlternateContent>
  <bookViews>
    <workbookView xWindow="0" yWindow="0" windowWidth="19200" windowHeight="6315"/>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6" l="1"/>
  <c r="G57" i="16" s="1"/>
  <c r="D56" i="16"/>
  <c r="G56" i="16" s="1"/>
  <c r="D55" i="16"/>
  <c r="G55" i="16" s="1"/>
  <c r="D54" i="16"/>
  <c r="G54" i="16" s="1"/>
  <c r="D53" i="16"/>
  <c r="G53" i="16" s="1"/>
  <c r="D52" i="16"/>
  <c r="G52" i="16" s="1"/>
  <c r="D51" i="16"/>
  <c r="G51" i="16" s="1"/>
  <c r="D50" i="16"/>
  <c r="G50" i="16" s="1"/>
  <c r="D49" i="16"/>
  <c r="G49" i="16" s="1"/>
  <c r="D48" i="16"/>
  <c r="G48" i="16" s="1"/>
  <c r="D47" i="16"/>
  <c r="G47" i="16" s="1"/>
  <c r="D46" i="16"/>
  <c r="G46" i="16" s="1"/>
  <c r="D45" i="16"/>
  <c r="G45" i="16" s="1"/>
  <c r="D44" i="16"/>
  <c r="G44" i="16" s="1"/>
  <c r="D43" i="16"/>
  <c r="G43" i="16" s="1"/>
  <c r="D42" i="16"/>
  <c r="G42" i="16" s="1"/>
  <c r="D41" i="16"/>
  <c r="G41" i="16" s="1"/>
  <c r="D40" i="16"/>
  <c r="G40" i="16" s="1"/>
  <c r="D39" i="16"/>
  <c r="G39" i="16" s="1"/>
  <c r="D38" i="16"/>
  <c r="G38" i="16" s="1"/>
  <c r="D37" i="16"/>
  <c r="G37" i="16" s="1"/>
  <c r="D36" i="16"/>
  <c r="G36" i="16" s="1"/>
  <c r="D35" i="16"/>
  <c r="G35" i="16" s="1"/>
  <c r="D34" i="16"/>
  <c r="G34" i="16" s="1"/>
  <c r="D33" i="16"/>
  <c r="G33" i="16" s="1"/>
  <c r="D32" i="16"/>
  <c r="G32" i="16" s="1"/>
  <c r="D31" i="16"/>
  <c r="G31" i="16" s="1"/>
  <c r="D30" i="16"/>
  <c r="G30" i="16" s="1"/>
  <c r="D29" i="16"/>
  <c r="G29" i="16" s="1"/>
  <c r="D28" i="16"/>
  <c r="G28" i="16" s="1"/>
  <c r="D27" i="16"/>
  <c r="G27" i="16" s="1"/>
  <c r="D26" i="16"/>
  <c r="G26" i="16" s="1"/>
  <c r="D25" i="16"/>
  <c r="G25" i="16" s="1"/>
  <c r="D24" i="16"/>
  <c r="G24" i="16" s="1"/>
  <c r="D23" i="16"/>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4" i="7"/>
  <c r="B54" i="7"/>
  <c r="C49" i="7"/>
  <c r="C48" i="7" s="1"/>
  <c r="B49" i="7"/>
  <c r="B48" i="7" s="1"/>
  <c r="C41" i="7"/>
  <c r="B41" i="7"/>
  <c r="C36" i="7"/>
  <c r="C45" i="7" s="1"/>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E30" i="9" l="1"/>
  <c r="D16" i="9"/>
  <c r="B3" i="8"/>
  <c r="C3" i="8"/>
  <c r="C59" i="7"/>
  <c r="B33" i="7"/>
  <c r="C43" i="6"/>
  <c r="B43" i="6"/>
  <c r="C3" i="6"/>
  <c r="B3" i="6"/>
  <c r="D38" i="5"/>
  <c r="F26" i="4"/>
  <c r="B28" i="4"/>
  <c r="C28" i="4"/>
  <c r="B24" i="3"/>
  <c r="E12" i="8"/>
  <c r="B24" i="6"/>
  <c r="E16" i="9"/>
  <c r="C24" i="6"/>
  <c r="C33" i="7"/>
  <c r="D30" i="9"/>
  <c r="E20" i="5"/>
  <c r="E38" i="5" s="1"/>
  <c r="F9" i="5"/>
  <c r="B66" i="3"/>
  <c r="D3" i="8"/>
  <c r="F27" i="5"/>
  <c r="B59" i="7"/>
  <c r="C66" i="3"/>
  <c r="C68" i="3" s="1"/>
  <c r="E46" i="4"/>
  <c r="E4" i="8"/>
  <c r="F46" i="4"/>
  <c r="E26" i="4"/>
  <c r="F116" i="13" s="1"/>
  <c r="F16" i="8"/>
  <c r="F12" i="8" s="1"/>
  <c r="F6" i="8"/>
  <c r="F4" i="8" s="1"/>
  <c r="B38" i="5"/>
  <c r="F4" i="5"/>
  <c r="C20" i="5"/>
  <c r="C38" i="5" s="1"/>
  <c r="E3" i="9" l="1"/>
  <c r="E34" i="9" s="1"/>
  <c r="D3" i="9"/>
  <c r="D34" i="9" s="1"/>
  <c r="C61" i="7"/>
  <c r="B61" i="7"/>
  <c r="F48" i="4"/>
  <c r="E48" i="4"/>
  <c r="B68" i="3"/>
  <c r="E3" i="8"/>
  <c r="F3" i="8"/>
  <c r="F20" i="5"/>
  <c r="F38" i="5"/>
  <c r="D24" i="20" l="1"/>
  <c r="D23" i="20"/>
  <c r="D22" i="20"/>
  <c r="D21" i="20"/>
  <c r="D20" i="20"/>
  <c r="D19" i="20"/>
  <c r="D18" i="20"/>
  <c r="D17" i="20"/>
  <c r="D16" i="20"/>
  <c r="D15" i="20"/>
  <c r="D11" i="20"/>
  <c r="D10" i="20"/>
  <c r="D9" i="20"/>
  <c r="D8" i="20"/>
  <c r="D7" i="20"/>
  <c r="D6" i="20"/>
  <c r="D5" i="20"/>
  <c r="D4" i="20"/>
  <c r="C15" i="15" l="1"/>
  <c r="C59" i="16" l="1"/>
  <c r="B59"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G21" i="18"/>
  <c r="D21" i="18"/>
  <c r="D20" i="18"/>
  <c r="G20" i="18" s="1"/>
  <c r="D19" i="18"/>
  <c r="G19" i="18" s="1"/>
  <c r="D18" i="18"/>
  <c r="G18" i="18" s="1"/>
  <c r="D17" i="18"/>
  <c r="G17" i="18" s="1"/>
  <c r="D16" i="18"/>
  <c r="G16" i="18" s="1"/>
  <c r="D15" i="18"/>
  <c r="G15" i="18" s="1"/>
  <c r="D14" i="18"/>
  <c r="G14" i="18" s="1"/>
  <c r="D13" i="18"/>
  <c r="G13" i="18" s="1"/>
  <c r="F12" i="18"/>
  <c r="E12" i="18"/>
  <c r="C12" i="18"/>
  <c r="B12" i="18"/>
  <c r="G11" i="18"/>
  <c r="D11" i="18"/>
  <c r="D10" i="18"/>
  <c r="G10" i="18" s="1"/>
  <c r="D9" i="18"/>
  <c r="G9" i="18" s="1"/>
  <c r="D8" i="18"/>
  <c r="G8" i="18" s="1"/>
  <c r="G7" i="18"/>
  <c r="D7" i="18"/>
  <c r="D6" i="18"/>
  <c r="G6" i="18" s="1"/>
  <c r="D5" i="18"/>
  <c r="G5" i="18" s="1"/>
  <c r="F4" i="18"/>
  <c r="E4" i="18"/>
  <c r="C4" i="18"/>
  <c r="B4" i="18"/>
  <c r="F15" i="17"/>
  <c r="H52" i="14" s="1"/>
  <c r="E15" i="17"/>
  <c r="H51" i="14" s="1"/>
  <c r="C15" i="17"/>
  <c r="E18" i="14" s="1"/>
  <c r="B15" i="17"/>
  <c r="E17" i="14" s="1"/>
  <c r="D13" i="17"/>
  <c r="G13" i="17" s="1"/>
  <c r="D11" i="17"/>
  <c r="G11" i="17" s="1"/>
  <c r="D9" i="17"/>
  <c r="G9" i="17" s="1"/>
  <c r="D7" i="17"/>
  <c r="G7" i="17" s="1"/>
  <c r="D5" i="17"/>
  <c r="G5" i="17" s="1"/>
  <c r="F94" i="16"/>
  <c r="E94" i="16"/>
  <c r="C94" i="16"/>
  <c r="B94" i="16"/>
  <c r="D92" i="16"/>
  <c r="G92" i="16" s="1"/>
  <c r="D90" i="16"/>
  <c r="G90" i="16" s="1"/>
  <c r="D88" i="16"/>
  <c r="G88" i="16" s="1"/>
  <c r="D86" i="16"/>
  <c r="G86" i="16" s="1"/>
  <c r="D84" i="16"/>
  <c r="G84" i="16" s="1"/>
  <c r="D82" i="16"/>
  <c r="G82" i="16" s="1"/>
  <c r="D80" i="16"/>
  <c r="G80" i="16" s="1"/>
  <c r="D78" i="16"/>
  <c r="F71" i="16"/>
  <c r="E71" i="16"/>
  <c r="C71" i="16"/>
  <c r="B71" i="16"/>
  <c r="D69" i="16"/>
  <c r="G69" i="16" s="1"/>
  <c r="G68" i="16"/>
  <c r="D68" i="16"/>
  <c r="D67" i="16"/>
  <c r="G67" i="16" s="1"/>
  <c r="D66" i="16"/>
  <c r="G66" i="16" s="1"/>
  <c r="F59" i="16"/>
  <c r="E15" i="14" s="1"/>
  <c r="E59" i="16"/>
  <c r="E14" i="14" s="1"/>
  <c r="H45" i="14"/>
  <c r="E12" i="14"/>
  <c r="D58" i="16"/>
  <c r="G58"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C27" i="20" l="1"/>
  <c r="E33" i="14" s="1"/>
  <c r="B27" i="20"/>
  <c r="E32" i="14" s="1"/>
  <c r="B5" i="22"/>
  <c r="B36" i="22" s="1"/>
  <c r="E44" i="14" s="1"/>
  <c r="F5" i="22"/>
  <c r="F36" i="22" s="1"/>
  <c r="E47" i="14" s="1"/>
  <c r="G19" i="15"/>
  <c r="G38" i="15" s="1"/>
  <c r="C38" i="15"/>
  <c r="H47" i="14"/>
  <c r="E20" i="14"/>
  <c r="I20" i="14" s="1"/>
  <c r="H56" i="14"/>
  <c r="E19" i="14"/>
  <c r="I19" i="14" s="1"/>
  <c r="I18" i="14"/>
  <c r="H50" i="14"/>
  <c r="H49" i="14"/>
  <c r="D42" i="18"/>
  <c r="G42" i="18" s="1"/>
  <c r="D12" i="18"/>
  <c r="G12" i="18" s="1"/>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H54" i="14" s="1"/>
  <c r="D32" i="18"/>
  <c r="G32" i="18" s="1"/>
  <c r="G18" i="22"/>
  <c r="D94" i="16"/>
  <c r="F41" i="19"/>
  <c r="E30" i="14" s="1"/>
  <c r="I30" i="14" s="1"/>
  <c r="E38" i="15"/>
  <c r="G78" i="16"/>
  <c r="G94" i="16" s="1"/>
  <c r="G16" i="19"/>
  <c r="G15" i="19" s="1"/>
  <c r="D22" i="22"/>
  <c r="I17" i="14"/>
  <c r="D15" i="15"/>
  <c r="D64" i="18"/>
  <c r="G64" i="18" s="1"/>
  <c r="G35" i="19"/>
  <c r="G15" i="15"/>
  <c r="G29" i="15"/>
  <c r="D29" i="15"/>
  <c r="D22" i="18"/>
  <c r="G22" i="18" s="1"/>
  <c r="C5" i="22"/>
  <c r="C36" i="22" s="1"/>
  <c r="E45" i="14" s="1"/>
  <c r="I45" i="14" s="1"/>
  <c r="G22" i="22"/>
  <c r="H46" i="14"/>
  <c r="D19" i="15"/>
  <c r="D4" i="18"/>
  <c r="G4" i="18" s="1"/>
  <c r="D59" i="16"/>
  <c r="E76" i="18"/>
  <c r="E24" i="14" s="1"/>
  <c r="I24" i="14" s="1"/>
  <c r="G15" i="17"/>
  <c r="F76" i="18"/>
  <c r="E25" i="14" s="1"/>
  <c r="I25" i="14" s="1"/>
  <c r="D5" i="19"/>
  <c r="C41" i="19"/>
  <c r="H60" i="14" s="1"/>
  <c r="D35" i="19"/>
  <c r="D9" i="22"/>
  <c r="B38" i="15"/>
  <c r="D56" i="18"/>
  <c r="G56" i="18" s="1"/>
  <c r="E41" i="19"/>
  <c r="H61" i="14" s="1"/>
  <c r="D27" i="20"/>
  <c r="E34" i="14" s="1"/>
  <c r="I34" i="14" s="1"/>
  <c r="D50" i="1" s="1"/>
  <c r="E37" i="14"/>
  <c r="I37" i="14" s="1"/>
  <c r="E36" i="14"/>
  <c r="I36" i="14" s="1"/>
  <c r="I14" i="14"/>
  <c r="I15" i="14"/>
  <c r="I7" i="14"/>
  <c r="D42" i="1" s="1"/>
  <c r="I9" i="14"/>
  <c r="D44" i="1" s="1"/>
  <c r="I10" i="14"/>
  <c r="D45" i="1" s="1"/>
  <c r="I8" i="14"/>
  <c r="D43" i="1" s="1"/>
  <c r="G24" i="19"/>
  <c r="G25" i="22"/>
  <c r="G71" i="16"/>
  <c r="G6" i="22"/>
  <c r="G59" i="16"/>
  <c r="G12" i="22"/>
  <c r="G9" i="22" s="1"/>
  <c r="G7" i="19"/>
  <c r="G5" i="19" s="1"/>
  <c r="C76" i="18"/>
  <c r="E13" i="14"/>
  <c r="I13" i="14" s="1"/>
  <c r="D71" i="16"/>
  <c r="H44" i="14"/>
  <c r="D6" i="22"/>
  <c r="D15" i="17"/>
  <c r="E39" i="14" l="1"/>
  <c r="I39" i="14" s="1"/>
  <c r="I44" i="14"/>
  <c r="E54" i="14"/>
  <c r="I54" i="14" s="1"/>
  <c r="E49" i="14"/>
  <c r="E59" i="14"/>
  <c r="E55" i="14"/>
  <c r="E62" i="14"/>
  <c r="I47" i="14"/>
  <c r="E52" i="14"/>
  <c r="I52" i="14" s="1"/>
  <c r="E57" i="14"/>
  <c r="E42" i="14"/>
  <c r="I42" i="14" s="1"/>
  <c r="E40" i="14"/>
  <c r="I40" i="14" s="1"/>
  <c r="E50" i="14"/>
  <c r="I50" i="14" s="1"/>
  <c r="E51" i="14"/>
  <c r="I51" i="14" s="1"/>
  <c r="E56" i="14"/>
  <c r="I56" i="14" s="1"/>
  <c r="E41" i="14"/>
  <c r="I41" i="14" s="1"/>
  <c r="E61" i="14"/>
  <c r="I61" i="14" s="1"/>
  <c r="I46" i="14"/>
  <c r="D38" i="15"/>
  <c r="D41" i="19"/>
  <c r="H59" i="14"/>
  <c r="I59" i="14" s="1"/>
  <c r="H62" i="14"/>
  <c r="E29" i="14"/>
  <c r="I29" i="14" s="1"/>
  <c r="D48" i="1" s="1"/>
  <c r="I49" i="14"/>
  <c r="H57" i="14"/>
  <c r="E22" i="14"/>
  <c r="I22" i="14" s="1"/>
  <c r="D46" i="1" s="1"/>
  <c r="D5" i="22"/>
  <c r="D36" i="22" s="1"/>
  <c r="E28" i="14"/>
  <c r="I28" i="14" s="1"/>
  <c r="G76" i="18"/>
  <c r="G41" i="19"/>
  <c r="D76" i="18"/>
  <c r="E60" i="14"/>
  <c r="I60" i="14" s="1"/>
  <c r="D51" i="1"/>
  <c r="D49" i="1"/>
  <c r="G5" i="22"/>
  <c r="G36" i="22" s="1"/>
  <c r="H55" i="14"/>
  <c r="E23" i="14"/>
  <c r="I23" i="14" s="1"/>
  <c r="I55" i="14" l="1"/>
  <c r="D53" i="1" s="1"/>
  <c r="I62" i="14"/>
  <c r="I57" i="14"/>
  <c r="D55" i="1" s="1"/>
  <c r="D52" i="1"/>
  <c r="D47" i="1"/>
  <c r="D54"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<sst xmlns="http://schemas.openxmlformats.org/spreadsheetml/2006/main" count="1883" uniqueCount="744">
  <si>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</si>
  <si>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</si>
  <si>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</si>
  <si>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</si>
  <si>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</si>
  <si>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</si>
  <si>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</si>
  <si>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</si>
  <si>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</si>
  <si>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</si>
  <si>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</si>
  <si>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</si>
  <si>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</si>
  <si>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</si>
  <si>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</si>
  <si>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</si>
  <si>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</si>
  <si>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</si>
  <si>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</si>
  <si>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</si>
  <si>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</si>
  <si>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</si>
  <si>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</si>
  <si>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</si>
  <si>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</si>
  <si>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</si>
  <si>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</si>
  <si>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</si>
  <si>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</si>
  <si>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</si>
  <si>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</si>
  <si>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</si>
  <si>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</si>
  <si>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</si>
  <si>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</si>
  <si>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</si>
  <si>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</si>
  <si>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</si>
  <si>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</si>
  <si>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</si>
  <si>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</si>
  <si>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</si>
  <si>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</si>
  <si>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</si>
  <si>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</si>
  <si>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</si>
  <si>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</si>
  <si>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</si>
  <si>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</si>
  <si>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</si>
  <si>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</si>
  <si>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</si>
  <si>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</si>
  <si>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</si>
  <si>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</si>
  <si>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</si>
  <si>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</si>
  <si>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</si>
  <si>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</si>
  <si>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</si>
  <si>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</si>
  <si>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</si>
  <si>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</si>
  <si>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</si>
  <si>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</si>
  <si>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</si>
  <si>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</si>
  <si>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</si>
  <si>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</si>
  <si>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</si>
  <si>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</si>
  <si>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</si>
  <si>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</si>
  <si>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</si>
  <si>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</si>
  <si>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</si>
  <si>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</si>
  <si>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</si>
  <si>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</si>
  <si>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</si>
  <si>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</si>
  <si>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</si>
  <si>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</si>
  <si>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</si>
  <si>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</si>
  <si>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</si>
  <si>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</si>
  <si>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</si>
  <si>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</si>
  <si>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</si>
  <si>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</si>
  <si>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</si>
  <si>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</si>
  <si>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</si>
  <si>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</si>
  <si>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</si>
  <si>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</si>
  <si>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</si>
  <si>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</si>
  <si>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</si>
  <si>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</si>
  <si>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</si>
  <si>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</si>
  <si>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</si>
  <si>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</si>
  <si>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</si>
  <si>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</si>
  <si>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</si>
  <si>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</si>
  <si>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</si>
  <si>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</si>
  <si>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</si>
  <si>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</si>
  <si>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</si>
  <si>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</si>
  <si>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</si>
  <si>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</si>
  <si>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</si>
  <si>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</si>
  <si>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</si>
  <si>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</si>
  <si>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</si>
  <si>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</si>
  <si>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</si>
  <si>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</si>
  <si>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</si>
  <si>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</si>
  <si>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</si>
  <si>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</si>
  <si>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</si>
  <si>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</si>
  <si>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</si>
  <si>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</si>
  <si>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</si>
  <si>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</si>
  <si>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</si>
  <si>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</si>
  <si>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</si>
  <si>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</si>
  <si>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</si>
  <si>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</si>
  <si>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</si>
  <si>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</si>
  <si>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</si>
  <si>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</si>
  <si>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</si>
  <si>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</si>
  <si>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</si>
  <si>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</si>
  <si>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</si>
  <si>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</si>
  <si>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</si>
  <si>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</si>
  <si>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</si>
  <si>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</si>
  <si>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</si>
  <si>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</si>
  <si>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</si>
  <si>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</si>
  <si>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</si>
  <si>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</si>
  <si>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</si>
  <si>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</si>
  <si>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</si>
  <si>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</si>
  <si>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</si>
  <si>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</si>
  <si>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</si>
  <si>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</si>
  <si>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</si>
  <si>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</si>
  <si>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</si>
  <si>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</si>
  <si>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</si>
  <si>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</si>
  <si>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</si>
  <si>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</si>
  <si>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</si>
  <si>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</si>
  <si>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</si>
  <si>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</si>
  <si>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</si>
  <si>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</si>
  <si>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</si>
  <si>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</si>
  <si>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</si>
  <si>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</si>
  <si>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</si>
  <si>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</si>
  <si>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</si>
  <si>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</si>
  <si>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</si>
  <si>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</si>
  <si>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</si>
  <si>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</si>
  <si>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</si>
  <si>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</si>
  <si>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</si>
  <si>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</si>
  <si>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</si>
  <si>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</si>
  <si>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</si>
  <si>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</si>
  <si>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</si>
  <si>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</si>
  <si>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</si>
  <si>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</si>
  <si>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</si>
  <si>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</si>
  <si>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</si>
  <si>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</si>
  <si>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</si>
  <si>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</si>
  <si>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</si>
  <si>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</si>
  <si>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</si>
  <si>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</si>
  <si>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</si>
  <si>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</si>
  <si>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</si>
  <si>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</si>
  <si>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</si>
  <si>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</si>
  <si>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</si>
  <si>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</si>
  <si>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</si>
  <si>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</si>
  <si>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</si>
  <si>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</si>
  <si>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</si>
  <si>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</si>
  <si>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</si>
  <si>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</si>
  <si>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</si>
  <si>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</si>
  <si>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</si>
  <si>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</si>
  <si>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</si>
  <si>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</si>
  <si>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</si>
  <si>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</si>
  <si>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</si>
  <si>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</si>
  <si>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</si>
  <si>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</si>
  <si>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</si>
  <si>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</si>
  <si>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</si>
  <si>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</si>
  <si>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</si>
  <si>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</si>
  <si>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</si>
  <si>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</si>
  <si>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</si>
  <si>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</si>
  <si>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</si>
  <si>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</si>
  <si>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</si>
  <si>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</si>
  <si>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</si>
  <si>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</si>
  <si>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</si>
  <si>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</si>
  <si>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</si>
  <si>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</si>
  <si>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</si>
  <si>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</si>
  <si>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</si>
  <si>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</si>
  <si>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</si>
  <si>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</si>
  <si>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</si>
  <si>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</si>
  <si>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</si>
  <si>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</si>
  <si>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</si>
  <si>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</si>
  <si>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</si>
  <si>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</si>
  <si>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</si>
  <si>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</si>
  <si>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</si>
  <si>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</si>
  <si>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</si>
  <si>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</si>
  <si>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</si>
  <si>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</si>
  <si>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</si>
  <si>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</si>
  <si>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</si>
  <si>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</si>
  <si>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</si>
  <si>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</si>
  <si>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</si>
  <si>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</si>
  <si>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</si>
  <si>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</si>
  <si>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</si>
  <si>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</si>
  <si>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</si>
  <si>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</si>
  <si>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</si>
  <si>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</si>
  <si>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</si>
  <si>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</si>
  <si>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</si>
  <si>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</si>
  <si>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</si>
  <si>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</si>
  <si>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</si>
  <si>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</si>
  <si>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</si>
  <si>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</si>
  <si>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</si>
  <si>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</si>
  <si>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</si>
  <si>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</si>
  <si>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</si>
  <si>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</si>
  <si>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</si>
  <si>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</si>
  <si>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</si>
  <si>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</si>
  <si>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</si>
  <si>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</si>
  <si>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</si>
  <si>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</si>
  <si>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</si>
  <si>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</si>
  <si>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</si>
  <si>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</si>
  <si>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</si>
  <si>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</si>
  <si>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</si>
  <si>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</si>
  <si>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</si>
  <si>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</si>
  <si>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</si>
  <si>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</si>
  <si>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</si>
  <si>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</si>
  <si>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</si>
  <si>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</si>
  <si>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</si>
  <si>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</si>
  <si>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</si>
  <si>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</si>
  <si>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</si>
  <si>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</si>
  <si>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</si>
  <si>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</si>
  <si>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</si>
  <si>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</si>
  <si>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</si>
  <si>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</si>
  <si>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</si>
  <si>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</si>
  <si>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</si>
  <si>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</si>
  <si>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</si>
  <si>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</si>
  <si>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</si>
  <si>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</si>
  <si>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</si>
  <si>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</si>
  <si>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</si>
  <si>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</si>
  <si>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</si>
  <si>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</si>
  <si>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</si>
  <si>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</si>
  <si>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</si>
  <si>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</si>
  <si>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</si>
  <si>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</si>
  <si>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</si>
  <si>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</si>
  <si>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</si>
  <si>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</si>
  <si>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</si>
  <si>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</si>
  <si>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</si>
  <si>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</si>
  <si>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</si>
  <si>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</si>
  <si>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</si>
  <si>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</si>
  <si>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</si>
  <si>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</si>
  <si>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</si>
  <si>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</si>
  <si>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</si>
  <si>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</si>
  <si>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</si>
  <si>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</si>
  <si>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</si>
  <si>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</si>
  <si>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</si>
  <si>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</si>
  <si>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</si>
  <si>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</si>
  <si>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</si>
  <si>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</si>
  <si>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</si>
  <si>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</si>
  <si>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</si>
  <si>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</si>
  <si>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</si>
  <si>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</si>
  <si>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</si>
  <si>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</si>
  <si>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</si>
  <si>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</si>
  <si>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</si>
  <si>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</si>
  <si>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</si>
  <si>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</si>
  <si>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</si>
  <si>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</si>
  <si>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</si>
  <si>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</si>
  <si>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</si>
  <si>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</si>
  <si>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</si>
  <si>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</si>
  <si>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</si>
  <si>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</si>
  <si>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</si>
  <si>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</si>
  <si>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</si>
  <si>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</si>
  <si>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</si>
  <si>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</si>
  <si>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</si>
  <si>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</si>
  <si>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</si>
  <si>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</si>
  <si>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</si>
  <si>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</si>
  <si>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</si>
  <si>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</si>
  <si>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</si>
  <si>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</si>
  <si>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</si>
  <si>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</si>
  <si>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</si>
  <si>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</si>
  <si>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</si>
  <si>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</si>
  <si>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</si>
  <si>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</si>
  <si>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</si>
  <si>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</si>
  <si>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</si>
  <si>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</si>
  <si>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</si>
  <si>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</si>
  <si>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</si>
  <si>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</si>
  <si>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</si>
  <si>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</si>
  <si>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</si>
  <si>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</si>
  <si>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</si>
  <si>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</si>
  <si>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</si>
  <si>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</si>
  <si>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</si>
  <si>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</si>
  <si>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</si>
  <si>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</si>
  <si>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</si>
  <si>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</si>
  <si>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</si>
  <si>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</si>
  <si>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</si>
  <si>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</si>
  <si>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</si>
  <si>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</si>
  <si>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</si>
  <si>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</si>
  <si>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</si>
  <si>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</si>
  <si>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</si>
  <si>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</si>
  <si>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</si>
  <si>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</si>
  <si>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</si>
  <si>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</si>
  <si>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</si>
  <si>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</si>
  <si>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</si>
  <si>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</si>
  <si>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</si>
  <si>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</si>
  <si>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</si>
  <si>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</si>
  <si>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</si>
  <si>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</si>
  <si>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</si>
  <si>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</si>
  <si>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</si>
  <si>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</si>
  <si>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</si>
  <si>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</si>
  <si>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</si>
  <si>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</si>
  <si>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</si>
  <si>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</si>
  <si>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</si>
  <si>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</si>
  <si>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</si>
  <si>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</si>
  <si>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</si>
  <si>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</si>
  <si>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</si>
  <si>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</si>
  <si>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</si>
  <si>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</si>
  <si>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</si>
  <si>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</si>
  <si>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</si>
  <si>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</si>
  <si>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</si>
  <si>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</si>
  <si>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</si>
  <si>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</si>
  <si>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</si>
  <si>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</si>
  <si>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</si>
  <si>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</si>
  <si>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</si>
  <si>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</si>
  <si>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</si>
  <si>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</si>
  <si>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</si>
  <si>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</si>
  <si>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</si>
  <si>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</si>
  <si>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</si>
  <si>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</si>
  <si>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</si>
  <si>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</si>
  <si>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</si>
  <si>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</si>
  <si>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</si>
  <si>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</si>
  <si>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</si>
  <si>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</si>
  <si>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</si>
  <si>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</si>
  <si>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</si>
  <si>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</si>
  <si>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</si>
  <si>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</si>
  <si>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</si>
  <si>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</si>
  <si>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</si>
  <si>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</si>
  <si>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</si>
  <si>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</si>
  <si>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</si>
  <si>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</si>
  <si>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</si>
  <si>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</si>
  <si>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</si>
  <si>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</si>
  <si>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</si>
  <si>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</si>
  <si>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</si>
  <si>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</si>
  <si>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</si>
  <si>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</si>
  <si>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</si>
  <si>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</si>
  <si>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</si>
  <si>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</si>
  <si>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</si>
  <si>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</si>
  <si>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</si>
  <si>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</si>
  <si>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</si>
  <si>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</si>
  <si>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</si>
  <si>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</si>
  <si>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</si>
  <si>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</si>
  <si>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</si>
  <si>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</si>
  <si>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</si>
  <si>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</si>
  <si>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</si>
  <si>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</si>
  <si>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</si>
  <si>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</si>
  <si>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</si>
  <si>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</si>
  <si>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</si>
  <si>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</si>
  <si>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</si>
  <si>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</si>
  <si>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</si>
  <si>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</si>
  <si>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</si>
  <si>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</si>
  <si>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</si>
  <si>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</si>
  <si>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</si>
  <si>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</si>
  <si>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</si>
  <si>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</si>
  <si>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</si>
  <si>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</si>
  <si>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</si>
  <si>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</si>
  <si>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</si>
  <si>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</si>
  <si>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</si>
  <si>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</si>
  <si>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</si>
  <si>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</si>
  <si>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</si>
  <si>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</si>
  <si>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</si>
  <si>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</si>
  <si>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</si>
  <si>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</si>
  <si>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</si>
  <si>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</si>
  <si>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</si>
  <si>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</si>
  <si>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</si>
  <si>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</si>
  <si>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</si>
  <si>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</si>
  <si>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</si>
  <si>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</si>
  <si>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</si>
  <si>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</si>
  <si>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</si>
  <si>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</si>
  <si>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</si>
  <si>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</si>
  <si>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</si>
  <si>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</si>
  <si>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</si>
  <si>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</si>
  <si>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</si>
  <si>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</si>
  <si>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</si>
  <si>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</si>
  <si>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</si>
  <si>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</si>
  <si>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</si>
  <si>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</si>
  <si>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</si>
  <si>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</si>
  <si>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</si>
  <si>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</si>
  <si>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</si>
  <si>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</si>
  <si>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</si>
  <si>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Municipio de Valle de Santiago, Gto.
Estado de Actividades
Del 1 de Enero al 31 de Marzo de 2025
(Cifras en Pesos)</t>
  </si>
  <si>
    <t>Municipio de Valle de Santiago,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</si>
  <si>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</si>
  <si>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</si>
  <si>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</si>
  <si>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</si>
  <si>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</si>
  <si>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</si>
  <si>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</si>
  <si>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</si>
  <si>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Municipio de Valle de Santiago, Gto.
Estado de Variación en la Hacienda Pública
Del 1 de Enero 31 de Marzo de 2025
(Cifras en Pesos)</t>
  </si>
  <si>
    <t>Municipio de Valle de Santiago, Gto.
Estado de Cambios en la Situación Financiera
Del 1 de Enero al 31 de Marzo de 2025
(Cifras en Pesos)</t>
  </si>
  <si>
    <t>Municipio de Valle de Santiago, Gto.
Estado de Flujos de Efectivo
Del 1 de Enero al 31 de Marzo de 2025
(Cifras en Pesos)</t>
  </si>
  <si>
    <t>Municipio de Valle de Santiago, Gto.
Estado Analítico del Activo
Del 1 de Enero al 31 de Marzo de 2025
(Cifras en Pesos)</t>
  </si>
  <si>
    <t>Municipio de Valle de Santiago, Gto.
Estado Analítico de la Deuda y Otros Pasivos
Del 1 de Enero al 31 de Marzo de 2025
(Cifras en Pesos)</t>
  </si>
  <si>
    <t>Municipio de Valle de Santiago, Gto.</t>
  </si>
  <si>
    <t>Municipio de Valle de Santiago, Gto.
Estado Analítico del Ejercicio del Presupuesto de Egresos
Clasificación por Objeto del Gasto (Capítulo y Concepto)
Del 1 de Enero al 31 de Marzo de 2025
(Cifras en Pesos)</t>
  </si>
  <si>
    <t>Municipio de Valle de Santiago, Gto.
Estado Analítico del Ejercicio del Presupuesto de Egresos
Clasificación Económica (por Tipo de Gasto)
Del 1 de Enero al 31 de Marzo de 2025
(Cifras en Pesos)</t>
  </si>
  <si>
    <t>31111M420010100 PRESIDENTE</t>
  </si>
  <si>
    <t>31111M420010200 SINDICO</t>
  </si>
  <si>
    <t>31111M420010300 REGIDORES</t>
  </si>
  <si>
    <t>31111M420020100 SECRETARIA DEL AYUNTAMIE</t>
  </si>
  <si>
    <t>31111M420020200 DIRECCION DE FISCALIZACI</t>
  </si>
  <si>
    <t>31111M420020300 DIRECCION JURIDICA</t>
  </si>
  <si>
    <t>31111M420020400 JUZGADO ADMINISTRATIVO</t>
  </si>
  <si>
    <t>31111M420020500 ARCHIVO MUNICIPAL</t>
  </si>
  <si>
    <t>31111M420020600 PROCURADURIA AUXILIAR</t>
  </si>
  <si>
    <t>31111M420030100 TESORERIA MUNICIPAL</t>
  </si>
  <si>
    <t>31111M420030200 CATASTRO Y PREDIAL</t>
  </si>
  <si>
    <t>31111M420040100 CONTRALORIA</t>
  </si>
  <si>
    <t>31111M420050100 DIRECCION DE OBRAS PUBLI</t>
  </si>
  <si>
    <t>31111M420060100 DIRECCION DE SERVICIOS P</t>
  </si>
  <si>
    <t>31111M420060200 DEPARTAMENTO DE ALUMBRAD</t>
  </si>
  <si>
    <t>31111M420060300 DEPARTAMENTO DE LIMPIA</t>
  </si>
  <si>
    <t>31111M420060400 DEPARTAMENTO DE PARQUES</t>
  </si>
  <si>
    <t>31111M420060500 DEPARTAMENTO DE RASTRO</t>
  </si>
  <si>
    <t>31111M420060600 DEPARTAMENTO DE MERCADO</t>
  </si>
  <si>
    <t>31111M420060700 DEPARTAMENTO DE PANTEONE</t>
  </si>
  <si>
    <t>31111M420070100 DIRECCION DEL BIENESTAR</t>
  </si>
  <si>
    <t>31111M420070200 DESARROLLO AGROPECUARIO</t>
  </si>
  <si>
    <t>31111M420070300 DIRECCION DE SALUD</t>
  </si>
  <si>
    <t>31111M420070400 GESTION EDUCATIVA</t>
  </si>
  <si>
    <t>31111M420080100 COMISARIA DE SEGURIDAD P</t>
  </si>
  <si>
    <t>31111M420080200 COORDINACION DE TRANSITO</t>
  </si>
  <si>
    <t>31111M420080300 COORDINACION DE PROTECCI</t>
  </si>
  <si>
    <t>31111M420080400 COORDINACION DE MOVILIDA</t>
  </si>
  <si>
    <t>31111M420080500 CARCEL</t>
  </si>
  <si>
    <t>31111M420090100 DIRECCION DE MEDIO AMBIE</t>
  </si>
  <si>
    <t>31111M420100100 DERECHOS HUMANOS</t>
  </si>
  <si>
    <t>31111M420110100 DIRECCION DE DESARROLLO</t>
  </si>
  <si>
    <t>31111M420110200 SUBDIRECCION DE RECURSOS</t>
  </si>
  <si>
    <t>31111M420110300 DIRECCION DE ADQUISICION</t>
  </si>
  <si>
    <t>31111M420110400 DEPARTAMENTO DE INFORMAT</t>
  </si>
  <si>
    <t>31111M420120100 UNIDAD DE TRANSPARENCIA</t>
  </si>
  <si>
    <t>31111M420130100 SECRETARIA PARTICULAR</t>
  </si>
  <si>
    <t>31111M420130200 DIRECCION DE COMUNICACIO</t>
  </si>
  <si>
    <t>31111M420140100 DIRECCION DE DESARROLLO</t>
  </si>
  <si>
    <t>31111M420150100 DESARROLLO ECONOMICO</t>
  </si>
  <si>
    <t>31111M420160100 SUBDIRECCION DE TURISMO</t>
  </si>
  <si>
    <t>31111M420170100 DIRECCION DE EDUCACION</t>
  </si>
  <si>
    <t>31111M420180100 COMISION MUNICIPAL DEL D</t>
  </si>
  <si>
    <t>31111M420180200 UNIDAD DEPORTIVA</t>
  </si>
  <si>
    <t>31111M420180300 GIMNASIO</t>
  </si>
  <si>
    <t>31111M420190100 CASA DE LA MUJER</t>
  </si>
  <si>
    <t>31111M420200100 INSTITUTO MUNICIPAL DE L</t>
  </si>
  <si>
    <t>31111M420210100 INSTITUTO MUNICIPAL DE P</t>
  </si>
  <si>
    <t>31111M420220100 MATERIALES Y EQUIPO PESA</t>
  </si>
  <si>
    <t>31111M420900100 DESARROLLO INTEGRAL DE L</t>
  </si>
  <si>
    <t>31111M420900200 CASA DE LA CULTURA MUNIC</t>
  </si>
  <si>
    <t>31111M420900300 SISTEMA DE AGUA POTABLE</t>
  </si>
  <si>
    <t>31111M420020800 JUZGADO CIVICO</t>
  </si>
  <si>
    <t>Municipio de Valle de Santiago, Gto.
Estado Analítico del Ejercicio del Presupuesto de Egresos
Clasificación Administrativa
Del 1 de Enero al 31 de Marzo de 2025
(Cifras en Pesos)</t>
  </si>
  <si>
    <t>Municipio de Valle de Santiago, Gto.
Estado Analítico del Ejercicio del Presupuesto de Egresos
Clasificación Funcional (Finalidad y Función)
Del 1 de Enero al 31 de Marzo de 2025
(Cifras en Pesos)</t>
  </si>
  <si>
    <t>Municipio de Valle de Santiago, Gto.
Estado Analítico de Ingresos
Del 1 de Enero al 31 de Marzo de 2025
(Cifras en Pesos)</t>
  </si>
  <si>
    <t>Municipio de Valle de Santiago, Gto.
Gasto por Categoría Programática
Del 1 de Enero al 31 de Marzo de 2025
(Cifras en Pesos)</t>
  </si>
  <si>
    <t>Municipio de Valle de Santiago, Gto.
INDICADORES DE POSTURA FISCAL
Del 1 de Enero al 31 de Marzo de 2025
(Cifras en Pesos)</t>
  </si>
  <si>
    <t>Amortización de la Deuda Interna con Insituciones de Crédito</t>
  </si>
  <si>
    <t>Colocar el importe total del crédito o instrumento contratado</t>
  </si>
  <si>
    <t>Municipio de Valle de Santiago, Gto.
Endeudamiento Neto
Del 1 de Enero al 31 de Marzo de 2025
(Cifras en Pesos)</t>
  </si>
  <si>
    <t>INTERESES DE LA DEUDA INTERN CON INSTIT DE CREDITO</t>
  </si>
  <si>
    <t>Municipio de Valle de Santiago, Gto.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</si>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</sst>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No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No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Si cumple la regla</v>
      </c>
    </row>
    <row r="47" spans="1:4" ht="33.75" x14ac:dyDescent="0.2">
      <c r="A47" s="5" t="s">
        <v>305</v>
      </c>
      <c r="B47" s="6" t="s">
        <v>306</v>
      </c>
      <c r="C47" s="7" t="s">
        <v>304</v>
      </c>
      <c r="D47" s="3" t="str">
        <f>IF(AND('Rev Det P'!I13=0, 'Rev Det P'!I18=0, 'Rev Det P'!I23=0, 'Rev Det P'!I28=0), "Si cumple la regla", "No cumple la regla")</f>
        <v>Si cumple la regla</v>
      </c>
    </row>
    <row r="48" spans="1:4" ht="45" x14ac:dyDescent="0.2">
      <c r="A48" s="5" t="s">
        <v>307</v>
      </c>
      <c r="B48" s="6" t="s">
        <v>308</v>
      </c>
      <c r="C48" s="7" t="s">
        <v>304</v>
      </c>
      <c r="D48" s="3" t="str">
        <f>IF(AND('Rev Det P'!I14=0, 'Rev Det P'!I19=0, 'Rev Det P'!I24=0, 'Rev Det P'!I29=0), "Si cumple la regla", "No cumple la regla")</f>
        <v>Si cumple la regla</v>
      </c>
    </row>
    <row r="49" spans="1:4" ht="33.75" x14ac:dyDescent="0.2">
      <c r="A49" s="5" t="s">
        <v>309</v>
      </c>
      <c r="B49" s="6" t="s">
        <v>310</v>
      </c>
      <c r="C49" s="7" t="s">
        <v>304</v>
      </c>
      <c r="D49" s="3" t="str">
        <f>IF(AND('Rev Det P'!I15=0, 'Rev Det P'!I20=0, 'Rev Det P'!I25=0, 'Rev Det P'!I30=0), "Si cumple la regla", "No cumple la regla")</f>
        <v>Si cumple la regla</v>
      </c>
    </row>
    <row r="50" spans="1:4" ht="45" x14ac:dyDescent="0.2">
      <c r="A50" s="5" t="s">
        <v>311</v>
      </c>
      <c r="B50" s="6" t="s">
        <v>312</v>
      </c>
      <c r="C50" s="7" t="s">
        <v>313</v>
      </c>
      <c r="D50" s="3" t="e">
        <f>IF(AND('Rev Det P'!I32=0, 'Rev Det P'!I33=0, 'Rev Det P'!I34=0), "Si cumple la regla", "No cumple la regla")</f>
        <v>#VALUE!</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Si cumple la regla</v>
      </c>
    </row>
    <row r="53" spans="1:4" ht="78.75" x14ac:dyDescent="0.2">
      <c r="A53" s="5" t="s">
        <v>318</v>
      </c>
      <c r="B53" s="6" t="s">
        <v>321</v>
      </c>
      <c r="C53" s="7" t="s">
        <v>325</v>
      </c>
      <c r="D53" s="3" t="str">
        <f>+IF(AND('Rev Det P'!I40=0,'Rev Det P'!I45=0,'Rev Det P'!I50=0,'Rev Det P'!I55=0,'Rev Det P'!I60=0),"Si cumple la regla", "No cumple la regla")</f>
        <v>Si cumple la regla</v>
      </c>
    </row>
    <row r="54" spans="1:4" ht="45" x14ac:dyDescent="0.2">
      <c r="A54" s="5" t="s">
        <v>319</v>
      </c>
      <c r="B54" s="6" t="s">
        <v>323</v>
      </c>
      <c r="C54" s="7" t="s">
        <v>325</v>
      </c>
      <c r="D54" s="3" t="str">
        <f>+IF(AND('Rev Det P'!I41=0,'Rev Det P'!I46=0,'Rev Det P'!I51=0,'Rev Det P'!I56=0,'Rev Det P'!I61=0),"Si cumple la regla", "No cumple la regla")</f>
        <v>Si cumple la regla</v>
      </c>
    </row>
    <row r="55" spans="1:4" ht="45" x14ac:dyDescent="0.2">
      <c r="A55" s="5" t="s">
        <v>320</v>
      </c>
      <c r="B55" s="6" t="s">
        <v>324</v>
      </c>
      <c r="C55" s="7" t="s">
        <v>325</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4821428.68</v>
      </c>
      <c r="E3" s="74">
        <f>E16+E30</f>
        <v>5223214.3899999997</v>
      </c>
    </row>
    <row r="4" spans="1:5" ht="11.25" customHeight="1" x14ac:dyDescent="0.2">
      <c r="A4" s="76" t="s">
        <v>259</v>
      </c>
      <c r="B4" s="33"/>
      <c r="C4" s="33"/>
      <c r="D4" s="33"/>
      <c r="E4" s="33"/>
    </row>
    <row r="5" spans="1:5" ht="11.25" customHeight="1" x14ac:dyDescent="0.2">
      <c r="A5" s="55" t="s">
        <v>260</v>
      </c>
      <c r="B5" s="33"/>
      <c r="C5" s="33"/>
      <c r="D5" s="62">
        <f>SUM(D6:D8)</f>
        <v>0</v>
      </c>
      <c r="E5" s="62">
        <f>SUM(E6:E8)</f>
        <v>401785.71</v>
      </c>
    </row>
    <row r="6" spans="1:5" ht="11.25" customHeight="1" x14ac:dyDescent="0.2">
      <c r="A6" s="77" t="s">
        <v>261</v>
      </c>
      <c r="B6" s="33"/>
      <c r="C6" s="33"/>
      <c r="D6" s="34">
        <v>0</v>
      </c>
      <c r="E6" s="34">
        <v>401785.71</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401785.71</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4821428.68</v>
      </c>
      <c r="E19" s="62">
        <f>SUM(E20:E22)</f>
        <v>4821428.68</v>
      </c>
    </row>
    <row r="20" spans="1:5" ht="11.25" customHeight="1" x14ac:dyDescent="0.2">
      <c r="A20" s="77" t="s">
        <v>261</v>
      </c>
      <c r="B20" s="33"/>
      <c r="C20" s="33"/>
      <c r="D20" s="34">
        <v>4821428.68</v>
      </c>
      <c r="E20" s="34">
        <v>4821428.68</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4821428.68</v>
      </c>
      <c r="E30" s="62">
        <f>E24+E19</f>
        <v>4821428.68</v>
      </c>
    </row>
    <row r="31" spans="1:5" ht="11.25" customHeight="1" x14ac:dyDescent="0.2">
      <c r="A31" s="59"/>
      <c r="B31" s="33"/>
      <c r="C31" s="33"/>
      <c r="D31" s="33"/>
      <c r="E31" s="33"/>
    </row>
    <row r="32" spans="1:5" ht="11.25" customHeight="1" x14ac:dyDescent="0.2">
      <c r="A32" s="55" t="s">
        <v>270</v>
      </c>
      <c r="B32" s="33"/>
      <c r="C32" s="33"/>
      <c r="D32" s="62">
        <v>49205592.140000001</v>
      </c>
      <c r="E32" s="62">
        <v>27654629.41</v>
      </c>
    </row>
    <row r="33" spans="1:5" ht="11.25" customHeight="1" x14ac:dyDescent="0.2">
      <c r="A33" s="79"/>
      <c r="B33" s="33"/>
      <c r="C33" s="33"/>
      <c r="D33" s="33"/>
      <c r="E33" s="33"/>
    </row>
    <row r="34" spans="1:5" ht="11.25" customHeight="1" x14ac:dyDescent="0.2">
      <c r="A34" s="55" t="s">
        <v>271</v>
      </c>
      <c r="B34" s="33"/>
      <c r="C34" s="33"/>
      <c r="D34" s="62">
        <f>D32+D3</f>
        <v>54027020.82</v>
      </c>
      <c r="E34" s="62">
        <f>E32+E3</f>
        <v>32877843.800000001</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735</v>
      </c>
      <c r="B1" s="478"/>
      <c r="C1" s="478"/>
      <c r="D1" s="478"/>
      <c r="E1" s="478"/>
      <c r="F1" s="478"/>
      <c r="G1" s="479"/>
    </row>
    <row r="2" spans="1:8" s="278" customFormat="1" x14ac:dyDescent="0.25">
      <c r="A2" s="279"/>
      <c r="B2" s="478" t="s">
        <v>402</v>
      </c>
      <c r="C2" s="478"/>
      <c r="D2" s="478"/>
      <c r="E2" s="478"/>
      <c r="F2" s="478"/>
      <c r="G2" s="480" t="s">
        <v>403</v>
      </c>
    </row>
    <row r="3" spans="1:8" s="284" customFormat="1" ht="24.95" customHeight="1" x14ac:dyDescent="0.25">
      <c r="A3" s="280" t="s">
        <v>404</v>
      </c>
      <c r="B3" s="281" t="s">
        <v>330</v>
      </c>
      <c r="C3" s="282" t="s">
        <v>405</v>
      </c>
      <c r="D3" s="282" t="s">
        <v>406</v>
      </c>
      <c r="E3" s="282" t="s">
        <v>337</v>
      </c>
      <c r="F3" s="283" t="s">
        <v>340</v>
      </c>
      <c r="G3" s="481"/>
    </row>
    <row r="4" spans="1:8" x14ac:dyDescent="0.25">
      <c r="A4" s="285" t="s">
        <v>104</v>
      </c>
      <c r="B4" s="286">
        <v>28834000</v>
      </c>
      <c r="C4" s="286">
        <v>0</v>
      </c>
      <c r="D4" s="286">
        <f>B4+C4</f>
        <v>28834000</v>
      </c>
      <c r="E4" s="286">
        <v>23497029.289999999</v>
      </c>
      <c r="F4" s="286">
        <v>23497029.379999999</v>
      </c>
      <c r="G4" s="286">
        <f>F4-B4</f>
        <v>-5336970.620000001</v>
      </c>
      <c r="H4" s="287" t="s">
        <v>407</v>
      </c>
    </row>
    <row r="5" spans="1:8" x14ac:dyDescent="0.25">
      <c r="A5" s="289" t="s">
        <v>105</v>
      </c>
      <c r="B5" s="290">
        <v>0</v>
      </c>
      <c r="C5" s="290">
        <v>0</v>
      </c>
      <c r="D5" s="290">
        <f t="shared" ref="D5:D13" si="0">B5+C5</f>
        <v>0</v>
      </c>
      <c r="E5" s="290">
        <v>0</v>
      </c>
      <c r="F5" s="290">
        <v>0</v>
      </c>
      <c r="G5" s="290">
        <f t="shared" ref="G5:G13" si="1">F5-B5</f>
        <v>0</v>
      </c>
      <c r="H5" s="287" t="s">
        <v>408</v>
      </c>
    </row>
    <row r="6" spans="1:8" ht="9.9499999999999993" customHeight="1" x14ac:dyDescent="0.25">
      <c r="A6" s="285" t="s">
        <v>106</v>
      </c>
      <c r="B6" s="290">
        <v>2080000</v>
      </c>
      <c r="C6" s="290">
        <v>0</v>
      </c>
      <c r="D6" s="290">
        <f t="shared" si="0"/>
        <v>2080000</v>
      </c>
      <c r="E6" s="290">
        <v>0</v>
      </c>
      <c r="F6" s="290">
        <v>0</v>
      </c>
      <c r="G6" s="290">
        <f t="shared" si="1"/>
        <v>-2080000</v>
      </c>
      <c r="H6" s="287" t="s">
        <v>409</v>
      </c>
    </row>
    <row r="7" spans="1:8" ht="9.9499999999999993" customHeight="1" x14ac:dyDescent="0.25">
      <c r="A7" s="285" t="s">
        <v>107</v>
      </c>
      <c r="B7" s="290">
        <v>34287760</v>
      </c>
      <c r="C7" s="290">
        <v>0</v>
      </c>
      <c r="D7" s="290">
        <f t="shared" si="0"/>
        <v>34287760</v>
      </c>
      <c r="E7" s="290">
        <v>8302516.5999999996</v>
      </c>
      <c r="F7" s="290">
        <v>8302516.5</v>
      </c>
      <c r="G7" s="290">
        <f t="shared" si="1"/>
        <v>-25985243.5</v>
      </c>
      <c r="H7" s="287" t="s">
        <v>410</v>
      </c>
    </row>
    <row r="8" spans="1:8" ht="9.9499999999999993" customHeight="1" x14ac:dyDescent="0.25">
      <c r="A8" s="285" t="s">
        <v>108</v>
      </c>
      <c r="B8" s="290">
        <v>4559360</v>
      </c>
      <c r="C8" s="290">
        <v>0</v>
      </c>
      <c r="D8" s="290">
        <f t="shared" si="0"/>
        <v>4559360</v>
      </c>
      <c r="E8" s="290">
        <v>974765.4</v>
      </c>
      <c r="F8" s="290">
        <v>974765.48</v>
      </c>
      <c r="G8" s="290">
        <f t="shared" si="1"/>
        <v>-3584594.52</v>
      </c>
      <c r="H8" s="287" t="s">
        <v>411</v>
      </c>
    </row>
    <row r="9" spans="1:8" ht="9.9499999999999993" customHeight="1" x14ac:dyDescent="0.25">
      <c r="A9" s="289" t="s">
        <v>109</v>
      </c>
      <c r="B9" s="290">
        <v>3038880</v>
      </c>
      <c r="C9" s="290">
        <v>0</v>
      </c>
      <c r="D9" s="290">
        <f t="shared" si="0"/>
        <v>3038880</v>
      </c>
      <c r="E9" s="290">
        <v>2059304.42</v>
      </c>
      <c r="F9" s="290">
        <v>2059304.36</v>
      </c>
      <c r="G9" s="290">
        <f t="shared" si="1"/>
        <v>-979575.6399999999</v>
      </c>
      <c r="H9" s="287" t="s">
        <v>412</v>
      </c>
    </row>
    <row r="10" spans="1:8" ht="22.5" x14ac:dyDescent="0.25">
      <c r="A10" s="285" t="s">
        <v>413</v>
      </c>
      <c r="B10" s="290">
        <v>0</v>
      </c>
      <c r="C10" s="290">
        <v>0</v>
      </c>
      <c r="D10" s="290">
        <f t="shared" si="0"/>
        <v>0</v>
      </c>
      <c r="E10" s="290">
        <v>0</v>
      </c>
      <c r="F10" s="290">
        <v>0</v>
      </c>
      <c r="G10" s="290">
        <f t="shared" si="1"/>
        <v>0</v>
      </c>
      <c r="H10" s="287" t="s">
        <v>414</v>
      </c>
    </row>
    <row r="11" spans="1:8" ht="18.95" customHeight="1" x14ac:dyDescent="0.25">
      <c r="A11" s="291" t="s">
        <v>112</v>
      </c>
      <c r="B11" s="290">
        <v>452920000</v>
      </c>
      <c r="C11" s="290">
        <v>7594730</v>
      </c>
      <c r="D11" s="290">
        <f t="shared" si="0"/>
        <v>460514730</v>
      </c>
      <c r="E11" s="290">
        <v>116791695.95</v>
      </c>
      <c r="F11" s="290">
        <v>116791695.94</v>
      </c>
      <c r="G11" s="290">
        <f t="shared" si="1"/>
        <v>-336128304.06</v>
      </c>
      <c r="H11" s="287" t="s">
        <v>415</v>
      </c>
    </row>
    <row r="12" spans="1:8" ht="43.5" customHeight="1" x14ac:dyDescent="0.25">
      <c r="A12" s="285" t="s">
        <v>113</v>
      </c>
      <c r="B12" s="290">
        <v>42120000</v>
      </c>
      <c r="C12" s="290">
        <v>0</v>
      </c>
      <c r="D12" s="290">
        <f t="shared" si="0"/>
        <v>42120000</v>
      </c>
      <c r="E12" s="290">
        <v>2188274.02</v>
      </c>
      <c r="F12" s="290">
        <v>2188274.02</v>
      </c>
      <c r="G12" s="290">
        <f t="shared" si="1"/>
        <v>-39931725.979999997</v>
      </c>
      <c r="H12" s="287" t="s">
        <v>416</v>
      </c>
    </row>
    <row r="13" spans="1:8" ht="20.100000000000001" customHeight="1" x14ac:dyDescent="0.25">
      <c r="A13" s="285" t="s">
        <v>417</v>
      </c>
      <c r="B13" s="290">
        <v>0</v>
      </c>
      <c r="C13" s="290">
        <v>0</v>
      </c>
      <c r="D13" s="290">
        <f t="shared" si="0"/>
        <v>0</v>
      </c>
      <c r="E13" s="290">
        <v>0</v>
      </c>
      <c r="F13" s="290">
        <v>0</v>
      </c>
      <c r="G13" s="290">
        <f t="shared" si="1"/>
        <v>0</v>
      </c>
      <c r="H13" s="287" t="s">
        <v>418</v>
      </c>
    </row>
    <row r="14" spans="1:8" ht="21" customHeight="1" x14ac:dyDescent="0.25">
      <c r="B14" s="292"/>
      <c r="C14" s="292"/>
      <c r="D14" s="292"/>
      <c r="E14" s="292"/>
      <c r="F14" s="292"/>
      <c r="G14" s="292"/>
      <c r="H14" s="287" t="s">
        <v>419</v>
      </c>
    </row>
    <row r="15" spans="1:8" ht="14.1" customHeight="1" x14ac:dyDescent="0.25">
      <c r="A15" s="293" t="s">
        <v>219</v>
      </c>
      <c r="B15" s="294">
        <f>SUM(B4:B13)</f>
        <v>567840000</v>
      </c>
      <c r="C15" s="294">
        <f>SUM(C4:C13)</f>
        <v>7594730</v>
      </c>
      <c r="D15" s="294">
        <f t="shared" ref="D15:G15" si="2">SUM(D4:D13)</f>
        <v>575434730</v>
      </c>
      <c r="E15" s="294">
        <f t="shared" si="2"/>
        <v>153813585.68000001</v>
      </c>
      <c r="F15" s="295">
        <f t="shared" si="2"/>
        <v>153813585.68000001</v>
      </c>
      <c r="G15" s="296">
        <f t="shared" si="2"/>
        <v>-414026414.32000005</v>
      </c>
      <c r="H15" s="287" t="s">
        <v>419</v>
      </c>
    </row>
    <row r="16" spans="1:8" ht="10.5" customHeight="1" x14ac:dyDescent="0.25">
      <c r="A16" s="297"/>
      <c r="B16" s="298"/>
      <c r="C16" s="298"/>
      <c r="D16" s="299"/>
      <c r="E16" s="300" t="s">
        <v>420</v>
      </c>
      <c r="F16" s="301"/>
      <c r="G16" s="302"/>
      <c r="H16" s="287" t="s">
        <v>419</v>
      </c>
    </row>
    <row r="17" spans="1:8" x14ac:dyDescent="0.25">
      <c r="A17" s="303"/>
      <c r="B17" s="478" t="s">
        <v>402</v>
      </c>
      <c r="C17" s="478"/>
      <c r="D17" s="478"/>
      <c r="E17" s="478"/>
      <c r="F17" s="478"/>
      <c r="G17" s="480" t="s">
        <v>403</v>
      </c>
      <c r="H17" s="287" t="s">
        <v>419</v>
      </c>
    </row>
    <row r="18" spans="1:8" ht="10.35" customHeight="1" x14ac:dyDescent="0.25">
      <c r="A18" s="304" t="s">
        <v>404</v>
      </c>
      <c r="B18" s="281" t="s">
        <v>330</v>
      </c>
      <c r="C18" s="282" t="s">
        <v>405</v>
      </c>
      <c r="D18" s="282" t="s">
        <v>406</v>
      </c>
      <c r="E18" s="282" t="s">
        <v>337</v>
      </c>
      <c r="F18" s="283" t="s">
        <v>340</v>
      </c>
      <c r="G18" s="481"/>
      <c r="H18" s="287" t="s">
        <v>419</v>
      </c>
    </row>
    <row r="19" spans="1:8" x14ac:dyDescent="0.25">
      <c r="A19" s="305" t="s">
        <v>421</v>
      </c>
      <c r="B19" s="306">
        <f t="shared" ref="B19:G19" si="3">SUM(B20+B21+B22+B23+B24+B25+B26+B27)</f>
        <v>567840000</v>
      </c>
      <c r="C19" s="306">
        <f t="shared" si="3"/>
        <v>7594730</v>
      </c>
      <c r="D19" s="306">
        <f t="shared" si="3"/>
        <v>575434730</v>
      </c>
      <c r="E19" s="306">
        <f t="shared" si="3"/>
        <v>153813585.68000001</v>
      </c>
      <c r="F19" s="306">
        <f t="shared" si="3"/>
        <v>153813585.68000001</v>
      </c>
      <c r="G19" s="306">
        <f t="shared" si="3"/>
        <v>-414026414.32000005</v>
      </c>
      <c r="H19" s="287" t="s">
        <v>419</v>
      </c>
    </row>
    <row r="20" spans="1:8" x14ac:dyDescent="0.25">
      <c r="A20" s="307" t="s">
        <v>104</v>
      </c>
      <c r="B20" s="308">
        <v>28834000</v>
      </c>
      <c r="C20" s="308">
        <v>0</v>
      </c>
      <c r="D20" s="308">
        <f t="shared" ref="D20:D27" si="4">B20+C20</f>
        <v>28834000</v>
      </c>
      <c r="E20" s="308">
        <v>23497029.289999999</v>
      </c>
      <c r="F20" s="308">
        <v>23497029.379999999</v>
      </c>
      <c r="G20" s="308">
        <f t="shared" ref="G20:G27" si="5">F20-B20</f>
        <v>-5336970.620000001</v>
      </c>
      <c r="H20" s="287" t="s">
        <v>407</v>
      </c>
    </row>
    <row r="21" spans="1:8" x14ac:dyDescent="0.25">
      <c r="A21" s="307" t="s">
        <v>105</v>
      </c>
      <c r="B21" s="308">
        <v>0</v>
      </c>
      <c r="C21" s="308">
        <v>0</v>
      </c>
      <c r="D21" s="308">
        <f t="shared" si="4"/>
        <v>0</v>
      </c>
      <c r="E21" s="308">
        <v>0</v>
      </c>
      <c r="F21" s="308">
        <v>0</v>
      </c>
      <c r="G21" s="308">
        <f t="shared" si="5"/>
        <v>0</v>
      </c>
      <c r="H21" s="287" t="s">
        <v>408</v>
      </c>
    </row>
    <row r="22" spans="1:8" ht="14.1" customHeight="1" x14ac:dyDescent="0.25">
      <c r="A22" s="307" t="s">
        <v>106</v>
      </c>
      <c r="B22" s="308">
        <v>2080000</v>
      </c>
      <c r="C22" s="308">
        <v>0</v>
      </c>
      <c r="D22" s="308">
        <f t="shared" si="4"/>
        <v>2080000</v>
      </c>
      <c r="E22" s="308">
        <v>0</v>
      </c>
      <c r="F22" s="308">
        <v>0</v>
      </c>
      <c r="G22" s="308">
        <f t="shared" si="5"/>
        <v>-2080000</v>
      </c>
      <c r="H22" s="287" t="s">
        <v>409</v>
      </c>
    </row>
    <row r="23" spans="1:8" ht="9.9499999999999993" customHeight="1" x14ac:dyDescent="0.25">
      <c r="A23" s="307" t="s">
        <v>107</v>
      </c>
      <c r="B23" s="308">
        <v>34287760</v>
      </c>
      <c r="C23" s="308">
        <v>0</v>
      </c>
      <c r="D23" s="308">
        <f t="shared" si="4"/>
        <v>34287760</v>
      </c>
      <c r="E23" s="308">
        <v>8302516.5999999996</v>
      </c>
      <c r="F23" s="308">
        <v>8302516.5</v>
      </c>
      <c r="G23" s="308">
        <f t="shared" si="5"/>
        <v>-25985243.5</v>
      </c>
      <c r="H23" s="287" t="s">
        <v>410</v>
      </c>
    </row>
    <row r="24" spans="1:8" ht="9.9499999999999993" customHeight="1" x14ac:dyDescent="0.25">
      <c r="A24" s="307" t="s">
        <v>422</v>
      </c>
      <c r="B24" s="308">
        <v>4559360</v>
      </c>
      <c r="C24" s="308">
        <v>0</v>
      </c>
      <c r="D24" s="308">
        <f t="shared" si="4"/>
        <v>4559360</v>
      </c>
      <c r="E24" s="308">
        <v>974765.4</v>
      </c>
      <c r="F24" s="308">
        <v>974765.48</v>
      </c>
      <c r="G24" s="308">
        <f t="shared" si="5"/>
        <v>-3584594.52</v>
      </c>
      <c r="H24" s="287" t="s">
        <v>411</v>
      </c>
    </row>
    <row r="25" spans="1:8" x14ac:dyDescent="0.25">
      <c r="A25" s="307" t="s">
        <v>423</v>
      </c>
      <c r="B25" s="308">
        <v>3038880</v>
      </c>
      <c r="C25" s="308">
        <v>0</v>
      </c>
      <c r="D25" s="308">
        <f t="shared" si="4"/>
        <v>3038880</v>
      </c>
      <c r="E25" s="308">
        <v>2059304.42</v>
      </c>
      <c r="F25" s="308">
        <v>2059304.36</v>
      </c>
      <c r="G25" s="308">
        <f t="shared" si="5"/>
        <v>-979575.6399999999</v>
      </c>
      <c r="H25" s="287" t="s">
        <v>412</v>
      </c>
    </row>
    <row r="26" spans="1:8" ht="12" customHeight="1" x14ac:dyDescent="0.25">
      <c r="A26" s="307" t="s">
        <v>112</v>
      </c>
      <c r="B26" s="308">
        <v>452920000</v>
      </c>
      <c r="C26" s="308">
        <v>7594730</v>
      </c>
      <c r="D26" s="308">
        <f t="shared" si="4"/>
        <v>460514730</v>
      </c>
      <c r="E26" s="308">
        <v>116791695.95</v>
      </c>
      <c r="F26" s="308">
        <v>116791695.94</v>
      </c>
      <c r="G26" s="308">
        <f t="shared" si="5"/>
        <v>-336128304.06</v>
      </c>
      <c r="H26" s="287" t="s">
        <v>415</v>
      </c>
    </row>
    <row r="27" spans="1:8" ht="27.95" customHeight="1" x14ac:dyDescent="0.25">
      <c r="A27" s="307" t="s">
        <v>113</v>
      </c>
      <c r="B27" s="308">
        <v>42120000</v>
      </c>
      <c r="C27" s="308">
        <v>0</v>
      </c>
      <c r="D27" s="308">
        <f t="shared" si="4"/>
        <v>42120000</v>
      </c>
      <c r="E27" s="308">
        <v>2188274.02</v>
      </c>
      <c r="F27" s="308">
        <v>2188274.02</v>
      </c>
      <c r="G27" s="308">
        <f t="shared" si="5"/>
        <v>-39931725.979999997</v>
      </c>
      <c r="H27" s="287" t="s">
        <v>416</v>
      </c>
    </row>
    <row r="28" spans="1:8" ht="21" customHeight="1" x14ac:dyDescent="0.25">
      <c r="A28" s="309"/>
      <c r="B28" s="308"/>
      <c r="C28" s="308"/>
      <c r="D28" s="308"/>
      <c r="E28" s="308"/>
      <c r="F28" s="308"/>
      <c r="G28" s="308"/>
      <c r="H28" s="287" t="s">
        <v>419</v>
      </c>
    </row>
    <row r="29" spans="1:8" ht="20.100000000000001" customHeight="1" x14ac:dyDescent="0.25">
      <c r="A29" s="310" t="s">
        <v>424</v>
      </c>
      <c r="B29" s="311">
        <f t="shared" ref="B29:G29" si="6">SUM(B30:B33)</f>
        <v>0</v>
      </c>
      <c r="C29" s="311">
        <f t="shared" si="6"/>
        <v>0</v>
      </c>
      <c r="D29" s="311">
        <f t="shared" si="6"/>
        <v>0</v>
      </c>
      <c r="E29" s="311">
        <f t="shared" si="6"/>
        <v>0</v>
      </c>
      <c r="F29" s="311">
        <f t="shared" si="6"/>
        <v>0</v>
      </c>
      <c r="G29" s="311">
        <f t="shared" si="6"/>
        <v>0</v>
      </c>
      <c r="H29" s="287" t="s">
        <v>419</v>
      </c>
    </row>
    <row r="30" spans="1:8" ht="9.9499999999999993" customHeight="1" x14ac:dyDescent="0.25">
      <c r="A30" s="307" t="s">
        <v>105</v>
      </c>
      <c r="B30" s="308">
        <v>0</v>
      </c>
      <c r="C30" s="308">
        <v>0</v>
      </c>
      <c r="D30" s="308">
        <f>B30+C30</f>
        <v>0</v>
      </c>
      <c r="E30" s="308">
        <v>0</v>
      </c>
      <c r="F30" s="308">
        <v>0</v>
      </c>
      <c r="G30" s="308">
        <f>F30-B30</f>
        <v>0</v>
      </c>
      <c r="H30" s="287" t="s">
        <v>408</v>
      </c>
    </row>
    <row r="31" spans="1:8" ht="41.25" customHeight="1" x14ac:dyDescent="0.25">
      <c r="A31" s="307" t="s">
        <v>108</v>
      </c>
      <c r="B31" s="308">
        <v>0</v>
      </c>
      <c r="C31" s="308">
        <v>0</v>
      </c>
      <c r="D31" s="308">
        <f>B31+C31</f>
        <v>0</v>
      </c>
      <c r="E31" s="308">
        <v>0</v>
      </c>
      <c r="F31" s="308">
        <v>0</v>
      </c>
      <c r="G31" s="308">
        <f t="shared" ref="G31:G33" si="7">F31-B31</f>
        <v>0</v>
      </c>
      <c r="H31" s="287" t="s">
        <v>411</v>
      </c>
    </row>
    <row r="32" spans="1:8" ht="9.9499999999999993" customHeight="1" x14ac:dyDescent="0.25">
      <c r="A32" s="307" t="s">
        <v>425</v>
      </c>
      <c r="B32" s="308">
        <v>0</v>
      </c>
      <c r="C32" s="308">
        <v>0</v>
      </c>
      <c r="D32" s="308">
        <f>B32+C32</f>
        <v>0</v>
      </c>
      <c r="E32" s="308">
        <v>0</v>
      </c>
      <c r="F32" s="308">
        <v>0</v>
      </c>
      <c r="G32" s="308">
        <f t="shared" si="7"/>
        <v>0</v>
      </c>
      <c r="H32" s="287" t="s">
        <v>414</v>
      </c>
    </row>
    <row r="33" spans="1:8" ht="21.6" customHeight="1" x14ac:dyDescent="0.25">
      <c r="A33" s="307" t="s">
        <v>113</v>
      </c>
      <c r="B33" s="308">
        <v>0</v>
      </c>
      <c r="C33" s="308">
        <v>0</v>
      </c>
      <c r="D33" s="308">
        <f>B33+C33</f>
        <v>0</v>
      </c>
      <c r="E33" s="308">
        <v>0</v>
      </c>
      <c r="F33" s="308">
        <v>0</v>
      </c>
      <c r="G33" s="308">
        <f t="shared" si="7"/>
        <v>0</v>
      </c>
      <c r="H33" s="287" t="s">
        <v>416</v>
      </c>
    </row>
    <row r="34" spans="1:8" ht="21" customHeight="1" x14ac:dyDescent="0.25">
      <c r="A34" s="309"/>
      <c r="B34" s="308"/>
      <c r="C34" s="308"/>
      <c r="D34" s="308"/>
      <c r="E34" s="308"/>
      <c r="F34" s="308"/>
      <c r="G34" s="308"/>
      <c r="H34" s="287" t="s">
        <v>419</v>
      </c>
    </row>
    <row r="35" spans="1:8" ht="20.100000000000001" customHeight="1" x14ac:dyDescent="0.25">
      <c r="A35" s="305" t="s">
        <v>417</v>
      </c>
      <c r="B35" s="311">
        <f t="shared" ref="B35:G35" si="8">SUM(B36)</f>
        <v>0</v>
      </c>
      <c r="C35" s="311">
        <f t="shared" si="8"/>
        <v>0</v>
      </c>
      <c r="D35" s="311">
        <f t="shared" si="8"/>
        <v>0</v>
      </c>
      <c r="E35" s="311">
        <f t="shared" si="8"/>
        <v>0</v>
      </c>
      <c r="F35" s="311">
        <f t="shared" si="8"/>
        <v>0</v>
      </c>
      <c r="G35" s="311">
        <f t="shared" si="8"/>
        <v>0</v>
      </c>
      <c r="H35" s="287" t="s">
        <v>419</v>
      </c>
    </row>
    <row r="36" spans="1:8" ht="9.9499999999999993" customHeight="1" x14ac:dyDescent="0.25">
      <c r="A36" s="307" t="s">
        <v>417</v>
      </c>
      <c r="B36" s="308">
        <v>0</v>
      </c>
      <c r="C36" s="308">
        <v>0</v>
      </c>
      <c r="D36" s="308">
        <f>B36+C36</f>
        <v>0</v>
      </c>
      <c r="E36" s="308">
        <v>0</v>
      </c>
      <c r="F36" s="308">
        <v>0</v>
      </c>
      <c r="G36" s="308">
        <f>F36-B36</f>
        <v>0</v>
      </c>
      <c r="H36" s="287" t="s">
        <v>418</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567840000</v>
      </c>
      <c r="C38" s="294">
        <f t="shared" ref="C38:G38" si="9">SUM(C35+C29+C19)</f>
        <v>7594730</v>
      </c>
      <c r="D38" s="294">
        <f t="shared" si="9"/>
        <v>575434730</v>
      </c>
      <c r="E38" s="294">
        <f t="shared" si="9"/>
        <v>153813585.68000001</v>
      </c>
      <c r="F38" s="294">
        <f t="shared" si="9"/>
        <v>153813585.68000001</v>
      </c>
      <c r="G38" s="296">
        <f t="shared" si="9"/>
        <v>-414026414.32000005</v>
      </c>
      <c r="H38" s="287" t="s">
        <v>419</v>
      </c>
    </row>
    <row r="39" spans="1:8" x14ac:dyDescent="0.25">
      <c r="A39" s="297"/>
      <c r="B39" s="298"/>
      <c r="C39" s="298"/>
      <c r="D39" s="298"/>
      <c r="E39" s="300" t="s">
        <v>426</v>
      </c>
      <c r="F39" s="313"/>
      <c r="G39" s="302"/>
      <c r="H39" s="287" t="s">
        <v>419</v>
      </c>
    </row>
    <row r="40" spans="1:8" ht="11.1" customHeight="1" x14ac:dyDescent="0.25">
      <c r="A40" t="s">
        <v>427</v>
      </c>
    </row>
    <row r="41" spans="1:8" ht="14.45" customHeight="1" x14ac:dyDescent="0.25">
      <c r="A41" s="314" t="s">
        <v>428</v>
      </c>
    </row>
    <row r="42" spans="1:8" ht="15" x14ac:dyDescent="0.25">
      <c r="A42" s="314" t="s">
        <v>429</v>
      </c>
    </row>
    <row r="43" spans="1:8" ht="15" x14ac:dyDescent="0.25">
      <c r="A43" s="476" t="s">
        <v>430</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6"/>
  <sheetViews>
    <sheetView showGridLines="0" topLeftCell="A25" zoomScale="71" workbookViewId="0">
      <selection activeCell="A57" sqref="A57:J57"/>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733</v>
      </c>
      <c r="B1" s="485"/>
      <c r="C1" s="485"/>
      <c r="D1" s="485"/>
      <c r="E1" s="485"/>
      <c r="F1" s="485"/>
      <c r="G1" s="486"/>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3"/>
      <c r="B4" s="324"/>
      <c r="C4" s="324"/>
      <c r="D4" s="324"/>
      <c r="E4" s="324"/>
      <c r="F4" s="324"/>
      <c r="G4" s="324"/>
    </row>
    <row r="5" spans="1:7" x14ac:dyDescent="0.25">
      <c r="A5" s="325" t="s">
        <v>680</v>
      </c>
      <c r="B5" s="326">
        <v>4384594.13</v>
      </c>
      <c r="C5" s="326">
        <v>-380541.8</v>
      </c>
      <c r="D5" s="326">
        <f>B5+C5</f>
        <v>4004052.33</v>
      </c>
      <c r="E5" s="326">
        <v>650617.91</v>
      </c>
      <c r="F5" s="326">
        <v>650617.91</v>
      </c>
      <c r="G5" s="326">
        <f>D5-E5</f>
        <v>3353434.42</v>
      </c>
    </row>
    <row r="6" spans="1:7" x14ac:dyDescent="0.25">
      <c r="A6" s="325" t="s">
        <v>681</v>
      </c>
      <c r="B6" s="326">
        <v>1788874.68</v>
      </c>
      <c r="C6" s="326">
        <v>622560.30000000005</v>
      </c>
      <c r="D6" s="326">
        <f t="shared" ref="D6:D58" si="0">B6+C6</f>
        <v>2411434.98</v>
      </c>
      <c r="E6" s="326">
        <v>228251.74</v>
      </c>
      <c r="F6" s="326">
        <v>228251.74</v>
      </c>
      <c r="G6" s="326">
        <f t="shared" ref="G6:G58" si="1">D6-E6</f>
        <v>2183183.2400000002</v>
      </c>
    </row>
    <row r="7" spans="1:7" x14ac:dyDescent="0.25">
      <c r="A7" s="325" t="s">
        <v>682</v>
      </c>
      <c r="B7" s="326">
        <v>9087353.5999999996</v>
      </c>
      <c r="C7" s="326">
        <v>620921.53</v>
      </c>
      <c r="D7" s="326">
        <f t="shared" si="0"/>
        <v>9708275.129999999</v>
      </c>
      <c r="E7" s="326">
        <v>1816208.97</v>
      </c>
      <c r="F7" s="326">
        <v>1816208.97</v>
      </c>
      <c r="G7" s="326">
        <f t="shared" si="1"/>
        <v>7892066.1599999992</v>
      </c>
    </row>
    <row r="8" spans="1:7" x14ac:dyDescent="0.25">
      <c r="A8" s="325" t="s">
        <v>683</v>
      </c>
      <c r="B8" s="326">
        <v>3337621.33</v>
      </c>
      <c r="C8" s="326">
        <v>-189272</v>
      </c>
      <c r="D8" s="326">
        <f t="shared" si="0"/>
        <v>3148349.33</v>
      </c>
      <c r="E8" s="326">
        <v>455136.04</v>
      </c>
      <c r="F8" s="326">
        <v>454877.04</v>
      </c>
      <c r="G8" s="326">
        <f t="shared" si="1"/>
        <v>2693213.29</v>
      </c>
    </row>
    <row r="9" spans="1:7" x14ac:dyDescent="0.25">
      <c r="A9" s="325" t="s">
        <v>684</v>
      </c>
      <c r="B9" s="326">
        <v>4045641.6</v>
      </c>
      <c r="C9" s="326">
        <v>0</v>
      </c>
      <c r="D9" s="326">
        <f t="shared" si="0"/>
        <v>4045641.6</v>
      </c>
      <c r="E9" s="326">
        <v>627454.49</v>
      </c>
      <c r="F9" s="326">
        <v>627454.49</v>
      </c>
      <c r="G9" s="326">
        <f t="shared" si="1"/>
        <v>3418187.1100000003</v>
      </c>
    </row>
    <row r="10" spans="1:7" x14ac:dyDescent="0.25">
      <c r="A10" s="325" t="s">
        <v>685</v>
      </c>
      <c r="B10" s="326">
        <v>2677198.9300000002</v>
      </c>
      <c r="C10" s="326">
        <v>3664627.39</v>
      </c>
      <c r="D10" s="326">
        <f t="shared" si="0"/>
        <v>6341826.3200000003</v>
      </c>
      <c r="E10" s="326">
        <v>782184.32</v>
      </c>
      <c r="F10" s="326">
        <v>782184.32</v>
      </c>
      <c r="G10" s="326">
        <f t="shared" si="1"/>
        <v>5559642</v>
      </c>
    </row>
    <row r="11" spans="1:7" x14ac:dyDescent="0.25">
      <c r="A11" s="325" t="s">
        <v>686</v>
      </c>
      <c r="B11" s="326">
        <v>1018645.33</v>
      </c>
      <c r="C11" s="326">
        <v>-251888</v>
      </c>
      <c r="D11" s="326">
        <f t="shared" si="0"/>
        <v>766757.33</v>
      </c>
      <c r="E11" s="326">
        <v>0</v>
      </c>
      <c r="F11" s="326">
        <v>0</v>
      </c>
      <c r="G11" s="326">
        <f t="shared" si="1"/>
        <v>766757.33</v>
      </c>
    </row>
    <row r="12" spans="1:7" x14ac:dyDescent="0.25">
      <c r="A12" s="325" t="s">
        <v>687</v>
      </c>
      <c r="B12" s="326">
        <v>498784</v>
      </c>
      <c r="C12" s="326">
        <v>0</v>
      </c>
      <c r="D12" s="326">
        <f t="shared" ref="D12" si="2">B12+C12</f>
        <v>498784</v>
      </c>
      <c r="E12" s="326">
        <v>93844</v>
      </c>
      <c r="F12" s="326">
        <v>93844</v>
      </c>
      <c r="G12" s="326">
        <f t="shared" ref="G12" si="3">D12-E12</f>
        <v>404940</v>
      </c>
    </row>
    <row r="13" spans="1:7" x14ac:dyDescent="0.25">
      <c r="A13" s="325" t="s">
        <v>688</v>
      </c>
      <c r="B13" s="326">
        <v>1432870.4</v>
      </c>
      <c r="C13" s="326">
        <v>100000</v>
      </c>
      <c r="D13" s="326">
        <f t="shared" ref="D13" si="4">B13+C13</f>
        <v>1532870.4</v>
      </c>
      <c r="E13" s="326">
        <v>222952</v>
      </c>
      <c r="F13" s="326">
        <v>222952</v>
      </c>
      <c r="G13" s="326">
        <f t="shared" ref="G13" si="5">D13-E13</f>
        <v>1309918.3999999999</v>
      </c>
    </row>
    <row r="14" spans="1:7" x14ac:dyDescent="0.25">
      <c r="A14" s="325" t="s">
        <v>689</v>
      </c>
      <c r="B14" s="326">
        <v>76417524.299999997</v>
      </c>
      <c r="C14" s="326">
        <v>9033856.2400000002</v>
      </c>
      <c r="D14" s="326">
        <f t="shared" ref="D14" si="6">B14+C14</f>
        <v>85451380.539999992</v>
      </c>
      <c r="E14" s="326">
        <v>7472027.7199999997</v>
      </c>
      <c r="F14" s="326">
        <v>7437610.4100000001</v>
      </c>
      <c r="G14" s="326">
        <f t="shared" ref="G14" si="7">D14-E14</f>
        <v>77979352.819999993</v>
      </c>
    </row>
    <row r="15" spans="1:7" x14ac:dyDescent="0.25">
      <c r="A15" s="325" t="s">
        <v>690</v>
      </c>
      <c r="B15" s="326">
        <v>2859799.47</v>
      </c>
      <c r="C15" s="326">
        <v>-446755</v>
      </c>
      <c r="D15" s="326">
        <f t="shared" ref="D15" si="8">B15+C15</f>
        <v>2413044.4700000002</v>
      </c>
      <c r="E15" s="326">
        <v>532549.56000000006</v>
      </c>
      <c r="F15" s="326">
        <v>532549.56000000006</v>
      </c>
      <c r="G15" s="326">
        <f t="shared" ref="G15" si="9">D15-E15</f>
        <v>1880494.9100000001</v>
      </c>
    </row>
    <row r="16" spans="1:7" x14ac:dyDescent="0.25">
      <c r="A16" s="325" t="s">
        <v>691</v>
      </c>
      <c r="B16" s="326">
        <v>2697219.2</v>
      </c>
      <c r="C16" s="326">
        <v>-71259</v>
      </c>
      <c r="D16" s="326">
        <f t="shared" ref="D16" si="10">B16+C16</f>
        <v>2625960.2000000002</v>
      </c>
      <c r="E16" s="326">
        <v>320376.2</v>
      </c>
      <c r="F16" s="326">
        <v>320376.2</v>
      </c>
      <c r="G16" s="326">
        <f t="shared" ref="G16" si="11">D16-E16</f>
        <v>2305584</v>
      </c>
    </row>
    <row r="17" spans="1:7" x14ac:dyDescent="0.25">
      <c r="A17" s="325" t="s">
        <v>692</v>
      </c>
      <c r="B17" s="326">
        <v>101544075.73</v>
      </c>
      <c r="C17" s="326">
        <v>77320692.700000003</v>
      </c>
      <c r="D17" s="326">
        <f t="shared" ref="D17" si="12">B17+C17</f>
        <v>178864768.43000001</v>
      </c>
      <c r="E17" s="326">
        <v>56737503.649999999</v>
      </c>
      <c r="F17" s="326">
        <v>55596292.869999997</v>
      </c>
      <c r="G17" s="326">
        <f t="shared" ref="G17" si="13">D17-E17</f>
        <v>122127264.78</v>
      </c>
    </row>
    <row r="18" spans="1:7" x14ac:dyDescent="0.25">
      <c r="A18" s="325" t="s">
        <v>693</v>
      </c>
      <c r="B18" s="326">
        <v>1808310.4</v>
      </c>
      <c r="C18" s="326">
        <v>219302.8</v>
      </c>
      <c r="D18" s="326">
        <f t="shared" ref="D18" si="14">B18+C18</f>
        <v>2027613.2</v>
      </c>
      <c r="E18" s="326">
        <v>298484.45</v>
      </c>
      <c r="F18" s="326">
        <v>298484.45</v>
      </c>
      <c r="G18" s="326">
        <f t="shared" ref="G18" si="15">D18-E18</f>
        <v>1729128.75</v>
      </c>
    </row>
    <row r="19" spans="1:7" x14ac:dyDescent="0.25">
      <c r="A19" s="325" t="s">
        <v>694</v>
      </c>
      <c r="B19" s="326">
        <v>22710025.59</v>
      </c>
      <c r="C19" s="326">
        <v>3328007.28</v>
      </c>
      <c r="D19" s="326">
        <f t="shared" ref="D19" si="16">B19+C19</f>
        <v>26038032.870000001</v>
      </c>
      <c r="E19" s="326">
        <v>6173831.21</v>
      </c>
      <c r="F19" s="326">
        <v>6173831.21</v>
      </c>
      <c r="G19" s="326">
        <f t="shared" ref="G19" si="17">D19-E19</f>
        <v>19864201.66</v>
      </c>
    </row>
    <row r="20" spans="1:7" x14ac:dyDescent="0.25">
      <c r="A20" s="325" t="s">
        <v>695</v>
      </c>
      <c r="B20" s="326">
        <v>9857249.0700000003</v>
      </c>
      <c r="C20" s="326">
        <v>6190961</v>
      </c>
      <c r="D20" s="326">
        <f t="shared" ref="D20" si="18">B20+C20</f>
        <v>16048210.07</v>
      </c>
      <c r="E20" s="326">
        <v>1750450.79</v>
      </c>
      <c r="F20" s="326">
        <v>1750450.79</v>
      </c>
      <c r="G20" s="326">
        <f t="shared" ref="G20" si="19">D20-E20</f>
        <v>14297759.280000001</v>
      </c>
    </row>
    <row r="21" spans="1:7" x14ac:dyDescent="0.25">
      <c r="A21" s="325" t="s">
        <v>696</v>
      </c>
      <c r="B21" s="326">
        <v>4973114.67</v>
      </c>
      <c r="C21" s="326">
        <v>16929</v>
      </c>
      <c r="D21" s="326">
        <f t="shared" ref="D21" si="20">B21+C21</f>
        <v>4990043.67</v>
      </c>
      <c r="E21" s="326">
        <v>869801.88</v>
      </c>
      <c r="F21" s="326">
        <v>869801.88</v>
      </c>
      <c r="G21" s="326">
        <f t="shared" ref="G21" si="21">D21-E21</f>
        <v>4120241.79</v>
      </c>
    </row>
    <row r="22" spans="1:7" x14ac:dyDescent="0.25">
      <c r="A22" s="325" t="s">
        <v>697</v>
      </c>
      <c r="B22" s="326">
        <v>4635765.33</v>
      </c>
      <c r="C22" s="326">
        <v>627</v>
      </c>
      <c r="D22" s="326">
        <f t="shared" ref="D22" si="22">B22+C22</f>
        <v>4636392.33</v>
      </c>
      <c r="E22" s="326">
        <v>1022745.32</v>
      </c>
      <c r="F22" s="326">
        <v>1022745.32</v>
      </c>
      <c r="G22" s="326">
        <f t="shared" ref="G22" si="23">D22-E22</f>
        <v>3613647.0100000002</v>
      </c>
    </row>
    <row r="23" spans="1:7" x14ac:dyDescent="0.25">
      <c r="A23" s="325" t="s">
        <v>698</v>
      </c>
      <c r="B23" s="326">
        <v>3273048.53</v>
      </c>
      <c r="C23" s="326">
        <v>-40730</v>
      </c>
      <c r="D23" s="326">
        <f t="shared" ref="D23" si="24">B23+C23</f>
        <v>3232318.53</v>
      </c>
      <c r="E23" s="326">
        <v>547470.9</v>
      </c>
      <c r="F23" s="326">
        <v>547470.9</v>
      </c>
      <c r="G23" s="326">
        <f t="shared" ref="G23" si="25">D23-E23</f>
        <v>2684847.63</v>
      </c>
    </row>
    <row r="24" spans="1:7" x14ac:dyDescent="0.25">
      <c r="A24" s="325" t="s">
        <v>699</v>
      </c>
      <c r="B24" s="326">
        <v>3393949.87</v>
      </c>
      <c r="C24" s="326">
        <v>7524</v>
      </c>
      <c r="D24" s="326">
        <f t="shared" ref="D24" si="26">B24+C24</f>
        <v>3401473.87</v>
      </c>
      <c r="E24" s="326">
        <v>513433.62</v>
      </c>
      <c r="F24" s="326">
        <v>513433.62</v>
      </c>
      <c r="G24" s="326">
        <f t="shared" ref="G24" si="27">D24-E24</f>
        <v>2888040.25</v>
      </c>
    </row>
    <row r="25" spans="1:7" x14ac:dyDescent="0.25">
      <c r="A25" s="325" t="s">
        <v>700</v>
      </c>
      <c r="B25" s="326">
        <v>9570962.1300000008</v>
      </c>
      <c r="C25" s="326">
        <v>17097665.199999999</v>
      </c>
      <c r="D25" s="326">
        <f t="shared" ref="D25" si="28">B25+C25</f>
        <v>26668627.329999998</v>
      </c>
      <c r="E25" s="326">
        <v>2840816.14</v>
      </c>
      <c r="F25" s="326">
        <v>2840816.14</v>
      </c>
      <c r="G25" s="326">
        <f t="shared" ref="G25" si="29">D25-E25</f>
        <v>23827811.189999998</v>
      </c>
    </row>
    <row r="26" spans="1:7" x14ac:dyDescent="0.25">
      <c r="A26" s="325" t="s">
        <v>701</v>
      </c>
      <c r="B26" s="326">
        <v>4132310.4</v>
      </c>
      <c r="C26" s="326">
        <v>9623600</v>
      </c>
      <c r="D26" s="326">
        <f t="shared" ref="D26" si="30">B26+C26</f>
        <v>13755910.4</v>
      </c>
      <c r="E26" s="326">
        <v>236575.29</v>
      </c>
      <c r="F26" s="326">
        <v>236575.29</v>
      </c>
      <c r="G26" s="326">
        <f t="shared" ref="G26" si="31">D26-E26</f>
        <v>13519335.110000001</v>
      </c>
    </row>
    <row r="27" spans="1:7" x14ac:dyDescent="0.25">
      <c r="A27" s="325" t="s">
        <v>702</v>
      </c>
      <c r="B27" s="326">
        <v>2051795.2</v>
      </c>
      <c r="C27" s="326">
        <v>3480000</v>
      </c>
      <c r="D27" s="326">
        <f t="shared" ref="D27" si="32">B27+C27</f>
        <v>5531795.2000000002</v>
      </c>
      <c r="E27" s="326">
        <v>317861.17</v>
      </c>
      <c r="F27" s="326">
        <v>317861.17</v>
      </c>
      <c r="G27" s="326">
        <f t="shared" ref="G27" si="33">D27-E27</f>
        <v>5213934.03</v>
      </c>
    </row>
    <row r="28" spans="1:7" x14ac:dyDescent="0.25">
      <c r="A28" s="325" t="s">
        <v>703</v>
      </c>
      <c r="B28" s="326">
        <v>864337.07</v>
      </c>
      <c r="C28" s="326">
        <v>-379254</v>
      </c>
      <c r="D28" s="326">
        <f t="shared" ref="D28" si="34">B28+C28</f>
        <v>485083.06999999995</v>
      </c>
      <c r="E28" s="326">
        <v>37152.199999999997</v>
      </c>
      <c r="F28" s="326">
        <v>37152.199999999997</v>
      </c>
      <c r="G28" s="326">
        <f t="shared" ref="G28" si="35">D28-E28</f>
        <v>447930.86999999994</v>
      </c>
    </row>
    <row r="29" spans="1:7" x14ac:dyDescent="0.25">
      <c r="A29" s="325" t="s">
        <v>704</v>
      </c>
      <c r="B29" s="326">
        <v>82011964.920000002</v>
      </c>
      <c r="C29" s="326">
        <v>12502900.539999999</v>
      </c>
      <c r="D29" s="326">
        <f t="shared" ref="D29" si="36">B29+C29</f>
        <v>94514865.460000008</v>
      </c>
      <c r="E29" s="326">
        <v>12452046.050000001</v>
      </c>
      <c r="F29" s="326">
        <v>12452046.050000001</v>
      </c>
      <c r="G29" s="326">
        <f t="shared" ref="G29" si="37">D29-E29</f>
        <v>82062819.410000011</v>
      </c>
    </row>
    <row r="30" spans="1:7" x14ac:dyDescent="0.25">
      <c r="A30" s="325" t="s">
        <v>705</v>
      </c>
      <c r="B30" s="326">
        <v>12683492.800000001</v>
      </c>
      <c r="C30" s="326">
        <v>-1735756.2</v>
      </c>
      <c r="D30" s="326">
        <f t="shared" ref="D30" si="38">B30+C30</f>
        <v>10947736.600000001</v>
      </c>
      <c r="E30" s="326">
        <v>1828452.32</v>
      </c>
      <c r="F30" s="326">
        <v>1828452.32</v>
      </c>
      <c r="G30" s="326">
        <f t="shared" ref="G30" si="39">D30-E30</f>
        <v>9119284.2800000012</v>
      </c>
    </row>
    <row r="31" spans="1:7" x14ac:dyDescent="0.25">
      <c r="A31" s="325" t="s">
        <v>706</v>
      </c>
      <c r="B31" s="326">
        <v>3573248.56</v>
      </c>
      <c r="C31" s="326">
        <v>-610400</v>
      </c>
      <c r="D31" s="326">
        <f t="shared" ref="D31" si="40">B31+C31</f>
        <v>2962848.56</v>
      </c>
      <c r="E31" s="326">
        <v>519767.5</v>
      </c>
      <c r="F31" s="326">
        <v>519767.5</v>
      </c>
      <c r="G31" s="326">
        <f t="shared" ref="G31" si="41">D31-E31</f>
        <v>2443081.06</v>
      </c>
    </row>
    <row r="32" spans="1:7" x14ac:dyDescent="0.25">
      <c r="A32" s="325" t="s">
        <v>707</v>
      </c>
      <c r="B32" s="326">
        <v>1472055.52</v>
      </c>
      <c r="C32" s="326">
        <v>-52000</v>
      </c>
      <c r="D32" s="326">
        <f t="shared" ref="D32" si="42">B32+C32</f>
        <v>1420055.52</v>
      </c>
      <c r="E32" s="326">
        <v>181307.16</v>
      </c>
      <c r="F32" s="326">
        <v>181307.16</v>
      </c>
      <c r="G32" s="326">
        <f t="shared" ref="G32" si="43">D32-E32</f>
        <v>1238748.3600000001</v>
      </c>
    </row>
    <row r="33" spans="1:7" x14ac:dyDescent="0.25">
      <c r="A33" s="325" t="s">
        <v>708</v>
      </c>
      <c r="B33" s="326">
        <v>499374.72</v>
      </c>
      <c r="C33" s="326">
        <v>-74000</v>
      </c>
      <c r="D33" s="326">
        <f t="shared" ref="D33" si="44">B33+C33</f>
        <v>425374.71999999997</v>
      </c>
      <c r="E33" s="326">
        <v>75031.87</v>
      </c>
      <c r="F33" s="326">
        <v>75031.87</v>
      </c>
      <c r="G33" s="326">
        <f t="shared" ref="G33" si="45">D33-E33</f>
        <v>350342.85</v>
      </c>
    </row>
    <row r="34" spans="1:7" x14ac:dyDescent="0.25">
      <c r="A34" s="325" t="s">
        <v>709</v>
      </c>
      <c r="B34" s="326">
        <v>3002715.73</v>
      </c>
      <c r="C34" s="326">
        <v>627</v>
      </c>
      <c r="D34" s="326">
        <f t="shared" ref="D34" si="46">B34+C34</f>
        <v>3003342.73</v>
      </c>
      <c r="E34" s="326">
        <v>479677.94</v>
      </c>
      <c r="F34" s="326">
        <v>479677.94</v>
      </c>
      <c r="G34" s="326">
        <f t="shared" ref="G34" si="47">D34-E34</f>
        <v>2523664.79</v>
      </c>
    </row>
    <row r="35" spans="1:7" x14ac:dyDescent="0.25">
      <c r="A35" s="325" t="s">
        <v>710</v>
      </c>
      <c r="B35" s="326">
        <v>279288.53000000003</v>
      </c>
      <c r="C35" s="326">
        <v>106000</v>
      </c>
      <c r="D35" s="326">
        <f t="shared" ref="D35" si="48">B35+C35</f>
        <v>385288.53</v>
      </c>
      <c r="E35" s="326">
        <v>40226.519999999997</v>
      </c>
      <c r="F35" s="326">
        <v>40226.519999999997</v>
      </c>
      <c r="G35" s="326">
        <f t="shared" ref="G35" si="49">D35-E35</f>
        <v>345062.01</v>
      </c>
    </row>
    <row r="36" spans="1:7" x14ac:dyDescent="0.25">
      <c r="A36" s="325" t="s">
        <v>711</v>
      </c>
      <c r="B36" s="326">
        <v>32640187.82</v>
      </c>
      <c r="C36" s="326">
        <v>-26139733.609999999</v>
      </c>
      <c r="D36" s="326">
        <f t="shared" ref="D36" si="50">B36+C36</f>
        <v>6500454.2100000009</v>
      </c>
      <c r="E36" s="326">
        <v>866556.58</v>
      </c>
      <c r="F36" s="326">
        <v>866556.58</v>
      </c>
      <c r="G36" s="326">
        <f t="shared" ref="G36" si="51">D36-E36</f>
        <v>5633897.6300000008</v>
      </c>
    </row>
    <row r="37" spans="1:7" x14ac:dyDescent="0.25">
      <c r="A37" s="325" t="s">
        <v>712</v>
      </c>
      <c r="B37" s="326">
        <v>45853857.409999996</v>
      </c>
      <c r="C37" s="326">
        <v>1563569.28</v>
      </c>
      <c r="D37" s="326">
        <f t="shared" ref="D37" si="52">B37+C37</f>
        <v>47417426.689999998</v>
      </c>
      <c r="E37" s="326">
        <v>9375526.1799999997</v>
      </c>
      <c r="F37" s="326">
        <v>8554624.9100000001</v>
      </c>
      <c r="G37" s="326">
        <f t="shared" ref="G37" si="53">D37-E37</f>
        <v>38041900.509999998</v>
      </c>
    </row>
    <row r="38" spans="1:7" x14ac:dyDescent="0.25">
      <c r="A38" s="325" t="s">
        <v>713</v>
      </c>
      <c r="B38" s="326">
        <v>3875534.93</v>
      </c>
      <c r="C38" s="326">
        <v>28501353.010000002</v>
      </c>
      <c r="D38" s="326">
        <f t="shared" ref="D38" si="54">B38+C38</f>
        <v>32376887.940000001</v>
      </c>
      <c r="E38" s="326">
        <v>6060445.8899999997</v>
      </c>
      <c r="F38" s="326">
        <v>5842480.0999999996</v>
      </c>
      <c r="G38" s="326">
        <f t="shared" ref="G38" si="55">D38-E38</f>
        <v>26316442.050000001</v>
      </c>
    </row>
    <row r="39" spans="1:7" x14ac:dyDescent="0.25">
      <c r="A39" s="325" t="s">
        <v>714</v>
      </c>
      <c r="B39" s="326">
        <v>3643770.67</v>
      </c>
      <c r="C39" s="326">
        <v>-225271</v>
      </c>
      <c r="D39" s="326">
        <f t="shared" ref="D39" si="56">B39+C39</f>
        <v>3418499.67</v>
      </c>
      <c r="E39" s="326">
        <v>704752.53</v>
      </c>
      <c r="F39" s="326">
        <v>704752.53</v>
      </c>
      <c r="G39" s="326">
        <f t="shared" ref="G39" si="57">D39-E39</f>
        <v>2713747.1399999997</v>
      </c>
    </row>
    <row r="40" spans="1:7" x14ac:dyDescent="0.25">
      <c r="A40" s="325" t="s">
        <v>715</v>
      </c>
      <c r="B40" s="326">
        <v>816652.80000000005</v>
      </c>
      <c r="C40" s="326">
        <v>0</v>
      </c>
      <c r="D40" s="326">
        <f t="shared" ref="D40" si="58">B40+C40</f>
        <v>816652.80000000005</v>
      </c>
      <c r="E40" s="326">
        <v>150054.44</v>
      </c>
      <c r="F40" s="326">
        <v>150054.44</v>
      </c>
      <c r="G40" s="326">
        <f t="shared" ref="G40" si="59">D40-E40</f>
        <v>666598.3600000001</v>
      </c>
    </row>
    <row r="41" spans="1:7" x14ac:dyDescent="0.25">
      <c r="A41" s="325" t="s">
        <v>716</v>
      </c>
      <c r="B41" s="326">
        <v>20501243.73</v>
      </c>
      <c r="C41" s="326">
        <v>-2152000</v>
      </c>
      <c r="D41" s="326">
        <f t="shared" ref="D41" si="60">B41+C41</f>
        <v>18349243.73</v>
      </c>
      <c r="E41" s="326">
        <v>5473787.9500000002</v>
      </c>
      <c r="F41" s="326">
        <v>5473787.9500000002</v>
      </c>
      <c r="G41" s="326">
        <f t="shared" ref="G41" si="61">D41-E41</f>
        <v>12875455.780000001</v>
      </c>
    </row>
    <row r="42" spans="1:7" x14ac:dyDescent="0.25">
      <c r="A42" s="325" t="s">
        <v>717</v>
      </c>
      <c r="B42" s="326">
        <v>4807533.87</v>
      </c>
      <c r="C42" s="326">
        <v>3738612</v>
      </c>
      <c r="D42" s="326">
        <f t="shared" ref="D42" si="62">B42+C42</f>
        <v>8546145.870000001</v>
      </c>
      <c r="E42" s="326">
        <v>716116.92</v>
      </c>
      <c r="F42" s="326">
        <v>716116.92</v>
      </c>
      <c r="G42" s="326">
        <f t="shared" ref="G42" si="63">D42-E42</f>
        <v>7830028.9500000011</v>
      </c>
    </row>
    <row r="43" spans="1:7" x14ac:dyDescent="0.25">
      <c r="A43" s="325" t="s">
        <v>718</v>
      </c>
      <c r="B43" s="326">
        <v>2921883.31</v>
      </c>
      <c r="C43" s="326">
        <v>1020437.75</v>
      </c>
      <c r="D43" s="326">
        <f t="shared" ref="D43" si="64">B43+C43</f>
        <v>3942321.06</v>
      </c>
      <c r="E43" s="326">
        <v>508376.1</v>
      </c>
      <c r="F43" s="326">
        <v>508376.1</v>
      </c>
      <c r="G43" s="326">
        <f t="shared" ref="G43" si="65">D43-E43</f>
        <v>3433944.96</v>
      </c>
    </row>
    <row r="44" spans="1:7" x14ac:dyDescent="0.25">
      <c r="A44" s="325" t="s">
        <v>719</v>
      </c>
      <c r="B44" s="326">
        <v>8324579.2000000002</v>
      </c>
      <c r="C44" s="326">
        <v>1640943.01</v>
      </c>
      <c r="D44" s="326">
        <f t="shared" ref="D44" si="66">B44+C44</f>
        <v>9965522.2100000009</v>
      </c>
      <c r="E44" s="326">
        <v>1421279.69</v>
      </c>
      <c r="F44" s="326">
        <v>1421279.69</v>
      </c>
      <c r="G44" s="326">
        <f t="shared" ref="G44" si="67">D44-E44</f>
        <v>8544242.5200000014</v>
      </c>
    </row>
    <row r="45" spans="1:7" x14ac:dyDescent="0.25">
      <c r="A45" s="325" t="s">
        <v>720</v>
      </c>
      <c r="B45" s="326">
        <v>12357840.6</v>
      </c>
      <c r="C45" s="326">
        <v>0</v>
      </c>
      <c r="D45" s="326">
        <f t="shared" ref="D45" si="68">B45+C45</f>
        <v>12357840.6</v>
      </c>
      <c r="E45" s="326">
        <v>226434.09</v>
      </c>
      <c r="F45" s="326">
        <v>226434.09</v>
      </c>
      <c r="G45" s="326">
        <f t="shared" ref="G45" si="69">D45-E45</f>
        <v>12131406.51</v>
      </c>
    </row>
    <row r="46" spans="1:7" x14ac:dyDescent="0.25">
      <c r="A46" s="325" t="s">
        <v>721</v>
      </c>
      <c r="B46" s="326">
        <v>11338121.6</v>
      </c>
      <c r="C46" s="326">
        <v>627</v>
      </c>
      <c r="D46" s="326">
        <f t="shared" ref="D46" si="70">B46+C46</f>
        <v>11338748.6</v>
      </c>
      <c r="E46" s="326">
        <v>636809.59</v>
      </c>
      <c r="F46" s="326">
        <v>636809.59</v>
      </c>
      <c r="G46" s="326">
        <f t="shared" ref="G46" si="71">D46-E46</f>
        <v>10701939.01</v>
      </c>
    </row>
    <row r="47" spans="1:7" x14ac:dyDescent="0.25">
      <c r="A47" s="325" t="s">
        <v>722</v>
      </c>
      <c r="B47" s="326">
        <v>2817778.14</v>
      </c>
      <c r="C47" s="326">
        <v>0</v>
      </c>
      <c r="D47" s="326">
        <f t="shared" ref="D47" si="72">B47+C47</f>
        <v>2817778.14</v>
      </c>
      <c r="E47" s="326">
        <v>579253.13</v>
      </c>
      <c r="F47" s="326">
        <v>579253.13</v>
      </c>
      <c r="G47" s="326">
        <f t="shared" ref="G47" si="73">D47-E47</f>
        <v>2238525.0100000002</v>
      </c>
    </row>
    <row r="48" spans="1:7" x14ac:dyDescent="0.25">
      <c r="A48" s="325" t="s">
        <v>723</v>
      </c>
      <c r="B48" s="326">
        <v>4439034.67</v>
      </c>
      <c r="C48" s="326">
        <v>13167</v>
      </c>
      <c r="D48" s="326">
        <f t="shared" ref="D48" si="74">B48+C48</f>
        <v>4452201.67</v>
      </c>
      <c r="E48" s="326">
        <v>695948.57</v>
      </c>
      <c r="F48" s="326">
        <v>695948.57</v>
      </c>
      <c r="G48" s="326">
        <f t="shared" ref="G48" si="75">D48-E48</f>
        <v>3756253.1</v>
      </c>
    </row>
    <row r="49" spans="1:7" x14ac:dyDescent="0.25">
      <c r="A49" s="325" t="s">
        <v>724</v>
      </c>
      <c r="B49" s="326">
        <v>1592334.4</v>
      </c>
      <c r="C49" s="326">
        <v>4149</v>
      </c>
      <c r="D49" s="326">
        <f t="shared" ref="D49" si="76">B49+C49</f>
        <v>1596483.4</v>
      </c>
      <c r="E49" s="326">
        <v>295563.78999999998</v>
      </c>
      <c r="F49" s="326">
        <v>295563.78999999998</v>
      </c>
      <c r="G49" s="326">
        <f t="shared" ref="G49" si="77">D49-E49</f>
        <v>1300919.6099999999</v>
      </c>
    </row>
    <row r="50" spans="1:7" x14ac:dyDescent="0.25">
      <c r="A50" s="325" t="s">
        <v>725</v>
      </c>
      <c r="B50" s="326">
        <v>2615571.7400000002</v>
      </c>
      <c r="C50" s="326">
        <v>-98650</v>
      </c>
      <c r="D50" s="326">
        <f t="shared" ref="D50" si="78">B50+C50</f>
        <v>2516921.7400000002</v>
      </c>
      <c r="E50" s="326">
        <v>302262.74</v>
      </c>
      <c r="F50" s="326">
        <v>302262.74</v>
      </c>
      <c r="G50" s="326">
        <f t="shared" ref="G50" si="79">D50-E50</f>
        <v>2214659</v>
      </c>
    </row>
    <row r="51" spans="1:7" x14ac:dyDescent="0.25">
      <c r="A51" s="325" t="s">
        <v>726</v>
      </c>
      <c r="B51" s="326">
        <v>1602217.6</v>
      </c>
      <c r="C51" s="326">
        <v>0</v>
      </c>
      <c r="D51" s="326">
        <f t="shared" ref="D51" si="80">B51+C51</f>
        <v>1602217.6</v>
      </c>
      <c r="E51" s="326">
        <v>235100.79999999999</v>
      </c>
      <c r="F51" s="326">
        <v>235100.79999999999</v>
      </c>
      <c r="G51" s="326">
        <f t="shared" ref="G51" si="81">D51-E51</f>
        <v>1367116.8</v>
      </c>
    </row>
    <row r="52" spans="1:7" x14ac:dyDescent="0.25">
      <c r="A52" s="325" t="s">
        <v>727</v>
      </c>
      <c r="B52" s="326">
        <v>769905.07</v>
      </c>
      <c r="C52" s="326">
        <v>174000</v>
      </c>
      <c r="D52" s="326">
        <f t="shared" ref="D52" si="82">B52+C52</f>
        <v>943905.07</v>
      </c>
      <c r="E52" s="326">
        <v>131847.45000000001</v>
      </c>
      <c r="F52" s="326">
        <v>131847.45000000001</v>
      </c>
      <c r="G52" s="326">
        <f t="shared" ref="G52" si="83">D52-E52</f>
        <v>812057.61999999988</v>
      </c>
    </row>
    <row r="53" spans="1:7" x14ac:dyDescent="0.25">
      <c r="A53" s="325" t="s">
        <v>728</v>
      </c>
      <c r="B53" s="326">
        <v>5610342.4000000004</v>
      </c>
      <c r="C53" s="326">
        <v>-223128</v>
      </c>
      <c r="D53" s="326">
        <f t="shared" ref="D53" si="84">B53+C53</f>
        <v>5387214.4000000004</v>
      </c>
      <c r="E53" s="326">
        <v>830081.15</v>
      </c>
      <c r="F53" s="326">
        <v>830081.15</v>
      </c>
      <c r="G53" s="326">
        <f t="shared" ref="G53" si="85">D53-E53</f>
        <v>4557133.25</v>
      </c>
    </row>
    <row r="54" spans="1:7" x14ac:dyDescent="0.25">
      <c r="A54" s="325" t="s">
        <v>729</v>
      </c>
      <c r="B54" s="326">
        <v>15361248.779999999</v>
      </c>
      <c r="C54" s="326">
        <v>900000</v>
      </c>
      <c r="D54" s="326">
        <f t="shared" ref="D54" si="86">B54+C54</f>
        <v>16261248.779999999</v>
      </c>
      <c r="E54" s="326">
        <v>4392223.38</v>
      </c>
      <c r="F54" s="326">
        <v>4392223.38</v>
      </c>
      <c r="G54" s="326">
        <f t="shared" ref="G54" si="87">D54-E54</f>
        <v>11869025.399999999</v>
      </c>
    </row>
    <row r="55" spans="1:7" x14ac:dyDescent="0.25">
      <c r="A55" s="325" t="s">
        <v>730</v>
      </c>
      <c r="B55" s="326">
        <v>3320241.6</v>
      </c>
      <c r="C55" s="326">
        <v>1035889.6</v>
      </c>
      <c r="D55" s="326">
        <f t="shared" ref="D55" si="88">B55+C55</f>
        <v>4356131.2</v>
      </c>
      <c r="E55" s="326">
        <v>1056532.8</v>
      </c>
      <c r="F55" s="326">
        <v>1056532.8</v>
      </c>
      <c r="G55" s="326">
        <f t="shared" ref="G55" si="89">D55-E55</f>
        <v>3299598.4000000004</v>
      </c>
    </row>
    <row r="56" spans="1:7" x14ac:dyDescent="0.25">
      <c r="A56" s="325" t="s">
        <v>731</v>
      </c>
      <c r="B56" s="326">
        <v>46907.92</v>
      </c>
      <c r="C56" s="326">
        <v>0</v>
      </c>
      <c r="D56" s="326">
        <f t="shared" ref="D56" si="90">B56+C56</f>
        <v>46907.92</v>
      </c>
      <c r="E56" s="326">
        <v>0</v>
      </c>
      <c r="F56" s="326">
        <v>0</v>
      </c>
      <c r="G56" s="326">
        <f t="shared" ref="G56" si="91">D56-E56</f>
        <v>46907.92</v>
      </c>
    </row>
    <row r="57" spans="1:7" x14ac:dyDescent="0.25">
      <c r="A57" s="325" t="s">
        <v>732</v>
      </c>
      <c r="B57" s="326">
        <v>0</v>
      </c>
      <c r="C57" s="326">
        <v>251888</v>
      </c>
      <c r="D57" s="326">
        <f t="shared" ref="D57" si="92">B57+C57</f>
        <v>251888</v>
      </c>
      <c r="E57" s="326">
        <v>0</v>
      </c>
      <c r="F57" s="326">
        <v>0</v>
      </c>
      <c r="G57" s="326">
        <f t="shared" ref="G57" si="93">D57-E57</f>
        <v>251888</v>
      </c>
    </row>
    <row r="58" spans="1:7" x14ac:dyDescent="0.25">
      <c r="A58" s="325"/>
      <c r="B58" s="326">
        <v>0</v>
      </c>
      <c r="C58" s="326">
        <v>0</v>
      </c>
      <c r="D58" s="326">
        <f t="shared" si="0"/>
        <v>0</v>
      </c>
      <c r="E58" s="326">
        <v>0</v>
      </c>
      <c r="F58" s="326">
        <v>0</v>
      </c>
      <c r="G58" s="326">
        <f t="shared" si="1"/>
        <v>0</v>
      </c>
    </row>
    <row r="59" spans="1:7" x14ac:dyDescent="0.25">
      <c r="A59" s="327" t="s">
        <v>434</v>
      </c>
      <c r="B59" s="328">
        <f t="shared" ref="B59:C59" si="94">SUM(B5:B58)</f>
        <v>567840000.00000012</v>
      </c>
      <c r="C59" s="328">
        <f t="shared" si="94"/>
        <v>149710799.02000001</v>
      </c>
      <c r="D59" s="328">
        <f>SUM(D5:D58)</f>
        <v>717550799.01999986</v>
      </c>
      <c r="E59" s="328">
        <f t="shared" ref="E59:G59" si="95">SUM(E5:E58)</f>
        <v>134783192.69999999</v>
      </c>
      <c r="F59" s="328">
        <f t="shared" si="95"/>
        <v>132568438.54999997</v>
      </c>
      <c r="G59" s="328">
        <f t="shared" si="95"/>
        <v>582767606.31999993</v>
      </c>
    </row>
    <row r="62" spans="1:7" ht="55.35" customHeight="1" x14ac:dyDescent="0.25">
      <c r="A62" s="484" t="s">
        <v>733</v>
      </c>
      <c r="B62" s="485"/>
      <c r="C62" s="485"/>
      <c r="D62" s="485"/>
      <c r="E62" s="485"/>
      <c r="F62" s="485"/>
      <c r="G62" s="486"/>
    </row>
    <row r="63" spans="1:7" x14ac:dyDescent="0.25">
      <c r="A63" s="316"/>
      <c r="B63" s="317"/>
      <c r="C63" s="318"/>
      <c r="D63" s="319" t="s">
        <v>431</v>
      </c>
      <c r="E63" s="318"/>
      <c r="F63" s="320"/>
      <c r="G63" s="482" t="s">
        <v>432</v>
      </c>
    </row>
    <row r="64" spans="1:7" ht="22.5" x14ac:dyDescent="0.25">
      <c r="A64" s="321" t="s">
        <v>100</v>
      </c>
      <c r="B64" s="322" t="s">
        <v>344</v>
      </c>
      <c r="C64" s="322" t="s">
        <v>433</v>
      </c>
      <c r="D64" s="322" t="s">
        <v>406</v>
      </c>
      <c r="E64" s="322" t="s">
        <v>337</v>
      </c>
      <c r="F64" s="322" t="s">
        <v>350</v>
      </c>
      <c r="G64" s="483"/>
    </row>
    <row r="65" spans="1:7" x14ac:dyDescent="0.25">
      <c r="A65" s="329"/>
      <c r="B65" s="330"/>
      <c r="C65" s="330"/>
      <c r="D65" s="330"/>
      <c r="E65" s="330"/>
      <c r="F65" s="330"/>
      <c r="G65" s="330"/>
    </row>
    <row r="66" spans="1:7" x14ac:dyDescent="0.25">
      <c r="A66" s="331" t="s">
        <v>435</v>
      </c>
      <c r="B66" s="326">
        <v>0</v>
      </c>
      <c r="C66" s="326">
        <v>0</v>
      </c>
      <c r="D66" s="326">
        <f>B66+C66</f>
        <v>0</v>
      </c>
      <c r="E66" s="326">
        <v>0</v>
      </c>
      <c r="F66" s="326">
        <v>0</v>
      </c>
      <c r="G66" s="326">
        <f>D66-E66</f>
        <v>0</v>
      </c>
    </row>
    <row r="67" spans="1:7" x14ac:dyDescent="0.25">
      <c r="A67" s="331" t="s">
        <v>436</v>
      </c>
      <c r="B67" s="326">
        <v>0</v>
      </c>
      <c r="C67" s="326">
        <v>0</v>
      </c>
      <c r="D67" s="326">
        <f t="shared" ref="D67:D69" si="96">B67+C67</f>
        <v>0</v>
      </c>
      <c r="E67" s="326">
        <v>0</v>
      </c>
      <c r="F67" s="326">
        <v>0</v>
      </c>
      <c r="G67" s="326">
        <f t="shared" ref="G67:G69" si="97">D67-E67</f>
        <v>0</v>
      </c>
    </row>
    <row r="68" spans="1:7" x14ac:dyDescent="0.25">
      <c r="A68" s="331" t="s">
        <v>437</v>
      </c>
      <c r="B68" s="326">
        <v>0</v>
      </c>
      <c r="C68" s="326">
        <v>0</v>
      </c>
      <c r="D68" s="326">
        <f t="shared" si="96"/>
        <v>0</v>
      </c>
      <c r="E68" s="326">
        <v>0</v>
      </c>
      <c r="F68" s="326">
        <v>0</v>
      </c>
      <c r="G68" s="326">
        <f t="shared" si="97"/>
        <v>0</v>
      </c>
    </row>
    <row r="69" spans="1:7" x14ac:dyDescent="0.25">
      <c r="A69" s="331" t="s">
        <v>438</v>
      </c>
      <c r="B69" s="326">
        <v>0</v>
      </c>
      <c r="C69" s="326">
        <v>0</v>
      </c>
      <c r="D69" s="326">
        <f t="shared" si="96"/>
        <v>0</v>
      </c>
      <c r="E69" s="326">
        <v>0</v>
      </c>
      <c r="F69" s="326">
        <v>0</v>
      </c>
      <c r="G69" s="326">
        <f t="shared" si="97"/>
        <v>0</v>
      </c>
    </row>
    <row r="70" spans="1:7" x14ac:dyDescent="0.25">
      <c r="A70" s="331"/>
      <c r="B70" s="326"/>
      <c r="C70" s="326"/>
      <c r="D70" s="326"/>
      <c r="E70" s="326"/>
      <c r="F70" s="326"/>
      <c r="G70" s="326"/>
    </row>
    <row r="71" spans="1:7" x14ac:dyDescent="0.25">
      <c r="A71" s="327" t="s">
        <v>434</v>
      </c>
      <c r="B71" s="328">
        <f t="shared" ref="B71:G71" si="98">SUM(B66:B69)</f>
        <v>0</v>
      </c>
      <c r="C71" s="328">
        <f t="shared" si="98"/>
        <v>0</v>
      </c>
      <c r="D71" s="328">
        <f t="shared" si="98"/>
        <v>0</v>
      </c>
      <c r="E71" s="328">
        <f t="shared" si="98"/>
        <v>0</v>
      </c>
      <c r="F71" s="328">
        <f t="shared" si="98"/>
        <v>0</v>
      </c>
      <c r="G71" s="328">
        <f t="shared" si="98"/>
        <v>0</v>
      </c>
    </row>
    <row r="74" spans="1:7" ht="59.45" customHeight="1" x14ac:dyDescent="0.25">
      <c r="A74" s="487" t="s">
        <v>733</v>
      </c>
      <c r="B74" s="488"/>
      <c r="C74" s="488"/>
      <c r="D74" s="488"/>
      <c r="E74" s="488"/>
      <c r="F74" s="488"/>
      <c r="G74" s="489"/>
    </row>
    <row r="75" spans="1:7" x14ac:dyDescent="0.25">
      <c r="A75" s="316"/>
      <c r="B75" s="317"/>
      <c r="C75" s="318"/>
      <c r="D75" s="319" t="s">
        <v>431</v>
      </c>
      <c r="E75" s="318"/>
      <c r="F75" s="320"/>
      <c r="G75" s="482" t="s">
        <v>432</v>
      </c>
    </row>
    <row r="76" spans="1:7" ht="22.5" x14ac:dyDescent="0.25">
      <c r="A76" s="321" t="s">
        <v>100</v>
      </c>
      <c r="B76" s="322" t="s">
        <v>344</v>
      </c>
      <c r="C76" s="322" t="s">
        <v>433</v>
      </c>
      <c r="D76" s="322" t="s">
        <v>406</v>
      </c>
      <c r="E76" s="322" t="s">
        <v>337</v>
      </c>
      <c r="F76" s="322" t="s">
        <v>350</v>
      </c>
      <c r="G76" s="483"/>
    </row>
    <row r="77" spans="1:7" x14ac:dyDescent="0.25">
      <c r="A77" s="329"/>
      <c r="B77" s="330"/>
      <c r="C77" s="330"/>
      <c r="D77" s="330"/>
      <c r="E77" s="330"/>
      <c r="F77" s="330"/>
      <c r="G77" s="330"/>
    </row>
    <row r="78" spans="1:7" ht="30" x14ac:dyDescent="0.25">
      <c r="A78" s="332" t="s">
        <v>439</v>
      </c>
      <c r="B78" s="326">
        <v>0</v>
      </c>
      <c r="C78" s="326">
        <v>0</v>
      </c>
      <c r="D78" s="326">
        <f t="shared" ref="D78:D90" si="99">B78+C78</f>
        <v>0</v>
      </c>
      <c r="E78" s="326">
        <v>0</v>
      </c>
      <c r="F78" s="326">
        <v>0</v>
      </c>
      <c r="G78" s="326">
        <f t="shared" ref="G78:G90" si="100">D78-E78</f>
        <v>0</v>
      </c>
    </row>
    <row r="79" spans="1:7" x14ac:dyDescent="0.25">
      <c r="A79" s="332"/>
      <c r="B79" s="326"/>
      <c r="C79" s="326"/>
      <c r="D79" s="326"/>
      <c r="E79" s="326"/>
      <c r="F79" s="326"/>
      <c r="G79" s="326"/>
    </row>
    <row r="80" spans="1:7" x14ac:dyDescent="0.25">
      <c r="A80" s="332" t="s">
        <v>440</v>
      </c>
      <c r="B80" s="326">
        <v>0</v>
      </c>
      <c r="C80" s="326">
        <v>0</v>
      </c>
      <c r="D80" s="326">
        <f t="shared" si="99"/>
        <v>0</v>
      </c>
      <c r="E80" s="326">
        <v>0</v>
      </c>
      <c r="F80" s="326">
        <v>0</v>
      </c>
      <c r="G80" s="326">
        <f t="shared" si="100"/>
        <v>0</v>
      </c>
    </row>
    <row r="81" spans="1:7" x14ac:dyDescent="0.25">
      <c r="A81" s="332"/>
      <c r="B81" s="326"/>
      <c r="C81" s="326"/>
      <c r="D81" s="326"/>
      <c r="E81" s="326"/>
      <c r="F81" s="326"/>
      <c r="G81" s="326"/>
    </row>
    <row r="82" spans="1:7" ht="30" x14ac:dyDescent="0.25">
      <c r="A82" s="332" t="s">
        <v>441</v>
      </c>
      <c r="B82" s="326">
        <v>0</v>
      </c>
      <c r="C82" s="326">
        <v>0</v>
      </c>
      <c r="D82" s="326">
        <f t="shared" si="99"/>
        <v>0</v>
      </c>
      <c r="E82" s="326">
        <v>0</v>
      </c>
      <c r="F82" s="326">
        <v>0</v>
      </c>
      <c r="G82" s="326">
        <f t="shared" si="100"/>
        <v>0</v>
      </c>
    </row>
    <row r="83" spans="1:7" x14ac:dyDescent="0.25">
      <c r="A83" s="332"/>
      <c r="B83" s="326"/>
      <c r="C83" s="326"/>
      <c r="D83" s="326"/>
      <c r="E83" s="326"/>
      <c r="F83" s="326"/>
      <c r="G83" s="326"/>
    </row>
    <row r="84" spans="1:7" ht="30" x14ac:dyDescent="0.25">
      <c r="A84" s="332" t="s">
        <v>442</v>
      </c>
      <c r="B84" s="326">
        <v>0</v>
      </c>
      <c r="C84" s="326">
        <v>0</v>
      </c>
      <c r="D84" s="326">
        <f t="shared" si="99"/>
        <v>0</v>
      </c>
      <c r="E84" s="326">
        <v>0</v>
      </c>
      <c r="F84" s="326">
        <v>0</v>
      </c>
      <c r="G84" s="326">
        <f t="shared" si="100"/>
        <v>0</v>
      </c>
    </row>
    <row r="85" spans="1:7" x14ac:dyDescent="0.25">
      <c r="A85" s="332"/>
      <c r="B85" s="326"/>
      <c r="C85" s="326"/>
      <c r="D85" s="326"/>
      <c r="E85" s="326"/>
      <c r="F85" s="326"/>
      <c r="G85" s="326"/>
    </row>
    <row r="86" spans="1:7" ht="30" x14ac:dyDescent="0.25">
      <c r="A86" s="332" t="s">
        <v>443</v>
      </c>
      <c r="B86" s="326">
        <v>0</v>
      </c>
      <c r="C86" s="326">
        <v>0</v>
      </c>
      <c r="D86" s="326">
        <f t="shared" si="99"/>
        <v>0</v>
      </c>
      <c r="E86" s="326">
        <v>0</v>
      </c>
      <c r="F86" s="326">
        <v>0</v>
      </c>
      <c r="G86" s="326">
        <f t="shared" si="100"/>
        <v>0</v>
      </c>
    </row>
    <row r="87" spans="1:7" x14ac:dyDescent="0.25">
      <c r="A87" s="332"/>
      <c r="B87" s="326"/>
      <c r="C87" s="326"/>
      <c r="D87" s="326"/>
      <c r="E87" s="326"/>
      <c r="F87" s="326"/>
      <c r="G87" s="326"/>
    </row>
    <row r="88" spans="1:7" ht="30" x14ac:dyDescent="0.25">
      <c r="A88" s="332" t="s">
        <v>444</v>
      </c>
      <c r="B88" s="326">
        <v>0</v>
      </c>
      <c r="C88" s="326">
        <v>0</v>
      </c>
      <c r="D88" s="326">
        <f t="shared" ref="D88" si="101">B88+C88</f>
        <v>0</v>
      </c>
      <c r="E88" s="326">
        <v>0</v>
      </c>
      <c r="F88" s="326">
        <v>0</v>
      </c>
      <c r="G88" s="326">
        <f t="shared" ref="G88" si="102">D88-E88</f>
        <v>0</v>
      </c>
    </row>
    <row r="89" spans="1:7" x14ac:dyDescent="0.25">
      <c r="A89" s="332"/>
      <c r="B89" s="326"/>
      <c r="C89" s="326"/>
      <c r="D89" s="326"/>
      <c r="E89" s="326"/>
      <c r="F89" s="326"/>
      <c r="G89" s="326"/>
    </row>
    <row r="90" spans="1:7" ht="30" x14ac:dyDescent="0.25">
      <c r="A90" s="332" t="s">
        <v>445</v>
      </c>
      <c r="B90" s="326">
        <v>0</v>
      </c>
      <c r="C90" s="326">
        <v>0</v>
      </c>
      <c r="D90" s="326">
        <f t="shared" si="99"/>
        <v>0</v>
      </c>
      <c r="E90" s="326">
        <v>0</v>
      </c>
      <c r="F90" s="326">
        <v>0</v>
      </c>
      <c r="G90" s="326">
        <f t="shared" si="100"/>
        <v>0</v>
      </c>
    </row>
    <row r="91" spans="1:7" x14ac:dyDescent="0.25">
      <c r="A91" s="332"/>
      <c r="B91" s="326"/>
      <c r="C91" s="326"/>
      <c r="D91" s="326"/>
      <c r="E91" s="326"/>
      <c r="F91" s="326"/>
      <c r="G91" s="326"/>
    </row>
    <row r="92" spans="1:7" x14ac:dyDescent="0.25">
      <c r="A92" s="332" t="s">
        <v>446</v>
      </c>
      <c r="B92" s="326">
        <v>18728398.300000001</v>
      </c>
      <c r="C92" s="326">
        <v>1935889.6</v>
      </c>
      <c r="D92" s="326">
        <f t="shared" ref="D92" si="103">B92+C92</f>
        <v>20664287.900000002</v>
      </c>
      <c r="E92" s="326">
        <v>5448756.1799999997</v>
      </c>
      <c r="F92" s="326">
        <v>5448756.1799999997</v>
      </c>
      <c r="G92" s="326">
        <f t="shared" ref="G92" si="104">D92-E92</f>
        <v>15215531.720000003</v>
      </c>
    </row>
    <row r="93" spans="1:7" x14ac:dyDescent="0.25">
      <c r="A93" s="332"/>
      <c r="B93" s="326"/>
      <c r="C93" s="326"/>
      <c r="D93" s="326"/>
      <c r="E93" s="326"/>
      <c r="F93" s="326"/>
      <c r="G93" s="326"/>
    </row>
    <row r="94" spans="1:7" x14ac:dyDescent="0.25">
      <c r="A94" s="327" t="s">
        <v>434</v>
      </c>
      <c r="B94" s="328">
        <f t="shared" ref="B94:G94" si="105">SUM(B78:B92)</f>
        <v>18728398.300000001</v>
      </c>
      <c r="C94" s="328">
        <f t="shared" si="105"/>
        <v>1935889.6</v>
      </c>
      <c r="D94" s="328">
        <f t="shared" si="105"/>
        <v>20664287.900000002</v>
      </c>
      <c r="E94" s="328">
        <f t="shared" si="105"/>
        <v>5448756.1799999997</v>
      </c>
      <c r="F94" s="328">
        <f t="shared" si="105"/>
        <v>5448756.1799999997</v>
      </c>
      <c r="G94" s="328">
        <f t="shared" si="105"/>
        <v>15215531.720000003</v>
      </c>
    </row>
    <row r="96" spans="1:7" x14ac:dyDescent="0.25">
      <c r="A96" s="315" t="s">
        <v>447</v>
      </c>
    </row>
  </sheetData>
  <sheetProtection formatCells="0" formatColumns="0" formatRows="0" insertRows="0" deleteRows="0" autoFilter="0"/>
  <mergeCells count="6">
    <mergeCell ref="G75:G76"/>
    <mergeCell ref="A1:G1"/>
    <mergeCell ref="G2:G3"/>
    <mergeCell ref="A62:G62"/>
    <mergeCell ref="G63:G64"/>
    <mergeCell ref="A74:G74"/>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679</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33" t="s">
        <v>448</v>
      </c>
      <c r="B5" s="326">
        <v>401736491.44999999</v>
      </c>
      <c r="C5" s="326">
        <v>50996678.899999999</v>
      </c>
      <c r="D5" s="326">
        <f>B5+C5</f>
        <v>452733170.34999996</v>
      </c>
      <c r="E5" s="326">
        <v>78167886.140000001</v>
      </c>
      <c r="F5" s="326">
        <v>77094342.769999996</v>
      </c>
      <c r="G5" s="326">
        <f>D5-E5</f>
        <v>374565284.20999998</v>
      </c>
    </row>
    <row r="6" spans="1:7" x14ac:dyDescent="0.25">
      <c r="A6" s="333"/>
      <c r="B6" s="326"/>
      <c r="C6" s="326"/>
      <c r="D6" s="326"/>
      <c r="E6" s="326"/>
      <c r="F6" s="326"/>
      <c r="G6" s="326"/>
    </row>
    <row r="7" spans="1:7" ht="9.9499999999999993" customHeight="1" x14ac:dyDescent="0.25">
      <c r="A7" s="333" t="s">
        <v>449</v>
      </c>
      <c r="B7" s="326">
        <v>139122080</v>
      </c>
      <c r="C7" s="326">
        <v>99588120.120000005</v>
      </c>
      <c r="D7" s="326">
        <f>B7+C7</f>
        <v>238710200.12</v>
      </c>
      <c r="E7" s="326">
        <v>54377820.009999998</v>
      </c>
      <c r="F7" s="326">
        <v>53236609.229999997</v>
      </c>
      <c r="G7" s="326">
        <f>D7-E7</f>
        <v>184332380.11000001</v>
      </c>
    </row>
    <row r="8" spans="1:7" x14ac:dyDescent="0.25">
      <c r="A8" s="333"/>
      <c r="B8" s="326"/>
      <c r="C8" s="326"/>
      <c r="D8" s="326"/>
      <c r="E8" s="326"/>
      <c r="F8" s="326"/>
      <c r="G8" s="326"/>
    </row>
    <row r="9" spans="1:7" ht="24.95" customHeight="1" x14ac:dyDescent="0.25">
      <c r="A9" s="333" t="s">
        <v>450</v>
      </c>
      <c r="B9" s="326">
        <v>16671428.550000001</v>
      </c>
      <c r="C9" s="326">
        <v>0</v>
      </c>
      <c r="D9" s="326">
        <f>B9+C9</f>
        <v>16671428.550000001</v>
      </c>
      <c r="E9" s="326">
        <v>401785.71</v>
      </c>
      <c r="F9" s="326">
        <v>401785.71</v>
      </c>
      <c r="G9" s="326">
        <f>D9-E9</f>
        <v>16269642.84</v>
      </c>
    </row>
    <row r="10" spans="1:7" x14ac:dyDescent="0.25">
      <c r="A10" s="333"/>
      <c r="B10" s="326"/>
      <c r="C10" s="326"/>
      <c r="D10" s="326"/>
      <c r="E10" s="326"/>
      <c r="F10" s="326"/>
      <c r="G10" s="326"/>
    </row>
    <row r="11" spans="1:7" ht="9.9499999999999993" customHeight="1" x14ac:dyDescent="0.25">
      <c r="A11" s="333" t="s">
        <v>131</v>
      </c>
      <c r="B11" s="326">
        <v>10310000</v>
      </c>
      <c r="C11" s="326">
        <v>-874000</v>
      </c>
      <c r="D11" s="326">
        <f>B11+C11</f>
        <v>9436000</v>
      </c>
      <c r="E11" s="326">
        <v>1835700.84</v>
      </c>
      <c r="F11" s="326">
        <v>1835700.84</v>
      </c>
      <c r="G11" s="326">
        <f>D11-E11</f>
        <v>7600299.1600000001</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434</v>
      </c>
      <c r="B15" s="338">
        <f t="shared" ref="B15:G15" si="0">SUM(B5+B7+B9+B11+B13)</f>
        <v>567840000</v>
      </c>
      <c r="C15" s="338">
        <f t="shared" si="0"/>
        <v>149710799.02000001</v>
      </c>
      <c r="D15" s="338">
        <f t="shared" si="0"/>
        <v>717550799.01999998</v>
      </c>
      <c r="E15" s="338">
        <f t="shared" si="0"/>
        <v>134783192.69999999</v>
      </c>
      <c r="F15" s="338">
        <f t="shared" si="0"/>
        <v>132568438.55</v>
      </c>
      <c r="G15" s="338">
        <f t="shared" si="0"/>
        <v>582767606.31999993</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678</v>
      </c>
      <c r="B1" s="488"/>
      <c r="C1" s="488"/>
      <c r="D1" s="488"/>
      <c r="E1" s="488"/>
      <c r="F1" s="488"/>
      <c r="G1" s="489"/>
    </row>
    <row r="2" spans="1:8" x14ac:dyDescent="0.25">
      <c r="A2" s="316"/>
      <c r="B2" s="317"/>
      <c r="C2" s="318"/>
      <c r="D2" s="319" t="s">
        <v>431</v>
      </c>
      <c r="E2" s="318"/>
      <c r="F2" s="320"/>
      <c r="G2" s="482" t="s">
        <v>432</v>
      </c>
    </row>
    <row r="3" spans="1:8" ht="24.95" customHeight="1" x14ac:dyDescent="0.25">
      <c r="A3" s="321" t="s">
        <v>100</v>
      </c>
      <c r="B3" s="322" t="s">
        <v>344</v>
      </c>
      <c r="C3" s="322" t="s">
        <v>433</v>
      </c>
      <c r="D3" s="322" t="s">
        <v>406</v>
      </c>
      <c r="E3" s="322" t="s">
        <v>337</v>
      </c>
      <c r="F3" s="322" t="s">
        <v>350</v>
      </c>
      <c r="G3" s="483"/>
    </row>
    <row r="4" spans="1:8" x14ac:dyDescent="0.25">
      <c r="A4" s="339" t="s">
        <v>123</v>
      </c>
      <c r="B4" s="340">
        <f>SUM(B5:B11)</f>
        <v>227608668.93999997</v>
      </c>
      <c r="C4" s="340">
        <f>SUM(C5:C11)</f>
        <v>2693090.71</v>
      </c>
      <c r="D4" s="340">
        <f>B4+C4</f>
        <v>230301759.64999998</v>
      </c>
      <c r="E4" s="340">
        <f>SUM(E5:E11)</f>
        <v>38704902.649999999</v>
      </c>
      <c r="F4" s="340">
        <f>SUM(F5:F11)</f>
        <v>38028232.380000003</v>
      </c>
      <c r="G4" s="340">
        <f>D4-E4</f>
        <v>191596856.99999997</v>
      </c>
    </row>
    <row r="5" spans="1:8" x14ac:dyDescent="0.25">
      <c r="A5" s="341" t="s">
        <v>451</v>
      </c>
      <c r="B5" s="326">
        <v>139434895.97999999</v>
      </c>
      <c r="C5" s="326">
        <v>900286.43</v>
      </c>
      <c r="D5" s="326">
        <f t="shared" ref="D5:D68" si="0">B5+C5</f>
        <v>140335182.41</v>
      </c>
      <c r="E5" s="326">
        <v>26394601.149999999</v>
      </c>
      <c r="F5" s="326">
        <v>26394601.149999999</v>
      </c>
      <c r="G5" s="326">
        <f t="shared" ref="G5:G68" si="1">D5-E5</f>
        <v>113940581.25999999</v>
      </c>
      <c r="H5" s="342">
        <v>1100</v>
      </c>
    </row>
    <row r="6" spans="1:8" x14ac:dyDescent="0.25">
      <c r="A6" s="341" t="s">
        <v>452</v>
      </c>
      <c r="B6" s="326">
        <v>2204800</v>
      </c>
      <c r="C6" s="326">
        <v>-316910</v>
      </c>
      <c r="D6" s="326">
        <f t="shared" si="0"/>
        <v>1887890</v>
      </c>
      <c r="E6" s="326">
        <v>13249.2</v>
      </c>
      <c r="F6" s="326">
        <v>13249.2</v>
      </c>
      <c r="G6" s="326">
        <f t="shared" si="1"/>
        <v>1874640.8</v>
      </c>
      <c r="H6" s="342">
        <v>1200</v>
      </c>
    </row>
    <row r="7" spans="1:8" x14ac:dyDescent="0.25">
      <c r="A7" s="341" t="s">
        <v>453</v>
      </c>
      <c r="B7" s="326">
        <v>32684726.449999999</v>
      </c>
      <c r="C7" s="326">
        <v>-94497</v>
      </c>
      <c r="D7" s="326">
        <f t="shared" si="0"/>
        <v>32590229.449999999</v>
      </c>
      <c r="E7" s="326">
        <v>660623.76</v>
      </c>
      <c r="F7" s="326">
        <v>660623.76</v>
      </c>
      <c r="G7" s="326">
        <f t="shared" si="1"/>
        <v>31929605.689999998</v>
      </c>
      <c r="H7" s="342">
        <v>1300</v>
      </c>
    </row>
    <row r="8" spans="1:8" x14ac:dyDescent="0.25">
      <c r="A8" s="341" t="s">
        <v>454</v>
      </c>
      <c r="B8" s="326">
        <v>15250786.48</v>
      </c>
      <c r="C8" s="326">
        <v>2491470.2799999998</v>
      </c>
      <c r="D8" s="326">
        <f t="shared" si="0"/>
        <v>17742256.760000002</v>
      </c>
      <c r="E8" s="326">
        <v>4893053.93</v>
      </c>
      <c r="F8" s="326">
        <v>4216383.66</v>
      </c>
      <c r="G8" s="326">
        <f t="shared" si="1"/>
        <v>12849202.830000002</v>
      </c>
      <c r="H8" s="342">
        <v>1400</v>
      </c>
    </row>
    <row r="9" spans="1:8" x14ac:dyDescent="0.25">
      <c r="A9" s="341" t="s">
        <v>455</v>
      </c>
      <c r="B9" s="326">
        <v>38033460.030000001</v>
      </c>
      <c r="C9" s="326">
        <v>-287259</v>
      </c>
      <c r="D9" s="326">
        <f t="shared" si="0"/>
        <v>37746201.030000001</v>
      </c>
      <c r="E9" s="326">
        <v>6743374.6100000003</v>
      </c>
      <c r="F9" s="326">
        <v>6743374.6100000003</v>
      </c>
      <c r="G9" s="326">
        <f t="shared" si="1"/>
        <v>31002826.420000002</v>
      </c>
      <c r="H9" s="342">
        <v>1500</v>
      </c>
    </row>
    <row r="10" spans="1:8" x14ac:dyDescent="0.25">
      <c r="A10" s="341" t="s">
        <v>456</v>
      </c>
      <c r="B10" s="326">
        <v>0</v>
      </c>
      <c r="C10" s="326">
        <v>0</v>
      </c>
      <c r="D10" s="326">
        <f t="shared" si="0"/>
        <v>0</v>
      </c>
      <c r="E10" s="326">
        <v>0</v>
      </c>
      <c r="F10" s="326">
        <v>0</v>
      </c>
      <c r="G10" s="326">
        <f t="shared" si="1"/>
        <v>0</v>
      </c>
      <c r="H10" s="342">
        <v>1600</v>
      </c>
    </row>
    <row r="11" spans="1:8" x14ac:dyDescent="0.25">
      <c r="A11" s="341" t="s">
        <v>457</v>
      </c>
      <c r="B11" s="326">
        <v>0</v>
      </c>
      <c r="C11" s="326">
        <v>0</v>
      </c>
      <c r="D11" s="326">
        <f t="shared" si="0"/>
        <v>0</v>
      </c>
      <c r="E11" s="326">
        <v>0</v>
      </c>
      <c r="F11" s="326">
        <v>0</v>
      </c>
      <c r="G11" s="326">
        <f t="shared" si="1"/>
        <v>0</v>
      </c>
      <c r="H11" s="342">
        <v>1700</v>
      </c>
    </row>
    <row r="12" spans="1:8" x14ac:dyDescent="0.25">
      <c r="A12" s="339" t="s">
        <v>124</v>
      </c>
      <c r="B12" s="343">
        <f>SUM(B13:B21)</f>
        <v>35615721.68</v>
      </c>
      <c r="C12" s="343">
        <f>SUM(C13:C21)</f>
        <v>3134446.06</v>
      </c>
      <c r="D12" s="343">
        <f t="shared" si="0"/>
        <v>38750167.740000002</v>
      </c>
      <c r="E12" s="343">
        <f>SUM(E13:E21)</f>
        <v>6902617.4700000007</v>
      </c>
      <c r="F12" s="343">
        <f>SUM(F13:F21)</f>
        <v>6680812.3700000001</v>
      </c>
      <c r="G12" s="343">
        <f t="shared" si="1"/>
        <v>31847550.270000003</v>
      </c>
      <c r="H12" s="344">
        <v>0</v>
      </c>
    </row>
    <row r="13" spans="1:8" x14ac:dyDescent="0.25">
      <c r="A13" s="341" t="s">
        <v>458</v>
      </c>
      <c r="B13" s="326">
        <v>4118000</v>
      </c>
      <c r="C13" s="326">
        <v>854360</v>
      </c>
      <c r="D13" s="326">
        <f t="shared" si="0"/>
        <v>4972360</v>
      </c>
      <c r="E13" s="326">
        <v>882264.4</v>
      </c>
      <c r="F13" s="326">
        <v>882264.4</v>
      </c>
      <c r="G13" s="326">
        <f t="shared" si="1"/>
        <v>4090095.6</v>
      </c>
      <c r="H13" s="342">
        <v>2100</v>
      </c>
    </row>
    <row r="14" spans="1:8" x14ac:dyDescent="0.25">
      <c r="A14" s="341" t="s">
        <v>459</v>
      </c>
      <c r="B14" s="326">
        <v>957320</v>
      </c>
      <c r="C14" s="326">
        <v>-194200</v>
      </c>
      <c r="D14" s="326">
        <f t="shared" si="0"/>
        <v>763120</v>
      </c>
      <c r="E14" s="326">
        <v>100416.16</v>
      </c>
      <c r="F14" s="326">
        <v>100157.16</v>
      </c>
      <c r="G14" s="326">
        <f t="shared" si="1"/>
        <v>662703.84</v>
      </c>
      <c r="H14" s="342">
        <v>2200</v>
      </c>
    </row>
    <row r="15" spans="1:8" x14ac:dyDescent="0.25">
      <c r="A15" s="341" t="s">
        <v>460</v>
      </c>
      <c r="B15" s="326">
        <v>12480</v>
      </c>
      <c r="C15" s="326">
        <v>0</v>
      </c>
      <c r="D15" s="326">
        <f t="shared" si="0"/>
        <v>12480</v>
      </c>
      <c r="E15" s="326">
        <v>0</v>
      </c>
      <c r="F15" s="326">
        <v>0</v>
      </c>
      <c r="G15" s="326">
        <f t="shared" si="1"/>
        <v>12480</v>
      </c>
      <c r="H15" s="342">
        <v>2300</v>
      </c>
    </row>
    <row r="16" spans="1:8" x14ac:dyDescent="0.25">
      <c r="A16" s="341" t="s">
        <v>461</v>
      </c>
      <c r="B16" s="326">
        <v>3582041.06</v>
      </c>
      <c r="C16" s="326">
        <v>-1048493</v>
      </c>
      <c r="D16" s="326">
        <f t="shared" si="0"/>
        <v>2533548.06</v>
      </c>
      <c r="E16" s="326">
        <v>235072.04</v>
      </c>
      <c r="F16" s="326">
        <v>235072.04</v>
      </c>
      <c r="G16" s="326">
        <f t="shared" si="1"/>
        <v>2298476.02</v>
      </c>
      <c r="H16" s="342">
        <v>2400</v>
      </c>
    </row>
    <row r="17" spans="1:8" x14ac:dyDescent="0.25">
      <c r="A17" s="341" t="s">
        <v>462</v>
      </c>
      <c r="B17" s="326">
        <v>938680</v>
      </c>
      <c r="C17" s="326">
        <v>-169950</v>
      </c>
      <c r="D17" s="326">
        <f t="shared" si="0"/>
        <v>768730</v>
      </c>
      <c r="E17" s="326">
        <v>164716.97</v>
      </c>
      <c r="F17" s="326">
        <v>164716.97</v>
      </c>
      <c r="G17" s="326">
        <f t="shared" si="1"/>
        <v>604013.03</v>
      </c>
      <c r="H17" s="342">
        <v>2500</v>
      </c>
    </row>
    <row r="18" spans="1:8" x14ac:dyDescent="0.25">
      <c r="A18" s="341" t="s">
        <v>463</v>
      </c>
      <c r="B18" s="326">
        <v>16550040.619999999</v>
      </c>
      <c r="C18" s="326">
        <v>-86000</v>
      </c>
      <c r="D18" s="326">
        <f t="shared" si="0"/>
        <v>16464040.619999999</v>
      </c>
      <c r="E18" s="326">
        <v>3803424.04</v>
      </c>
      <c r="F18" s="326">
        <v>3585458.25</v>
      </c>
      <c r="G18" s="326">
        <f t="shared" si="1"/>
        <v>12660616.579999998</v>
      </c>
      <c r="H18" s="342">
        <v>2600</v>
      </c>
    </row>
    <row r="19" spans="1:8" x14ac:dyDescent="0.25">
      <c r="A19" s="341" t="s">
        <v>464</v>
      </c>
      <c r="B19" s="326">
        <v>3342360</v>
      </c>
      <c r="C19" s="326">
        <v>442872.46</v>
      </c>
      <c r="D19" s="326">
        <f t="shared" si="0"/>
        <v>3785232.46</v>
      </c>
      <c r="E19" s="326">
        <v>519795.34</v>
      </c>
      <c r="F19" s="326">
        <v>519795.34</v>
      </c>
      <c r="G19" s="326">
        <f t="shared" si="1"/>
        <v>3265437.12</v>
      </c>
      <c r="H19" s="342">
        <v>2700</v>
      </c>
    </row>
    <row r="20" spans="1:8" x14ac:dyDescent="0.25">
      <c r="A20" s="341" t="s">
        <v>465</v>
      </c>
      <c r="B20" s="326">
        <v>114400</v>
      </c>
      <c r="C20" s="326">
        <v>3329796.6</v>
      </c>
      <c r="D20" s="326">
        <f t="shared" si="0"/>
        <v>3444196.6</v>
      </c>
      <c r="E20" s="326">
        <v>0</v>
      </c>
      <c r="F20" s="326">
        <v>0</v>
      </c>
      <c r="G20" s="326">
        <f t="shared" si="1"/>
        <v>3444196.6</v>
      </c>
      <c r="H20" s="342">
        <v>2800</v>
      </c>
    </row>
    <row r="21" spans="1:8" x14ac:dyDescent="0.25">
      <c r="A21" s="341" t="s">
        <v>466</v>
      </c>
      <c r="B21" s="326">
        <v>6000400</v>
      </c>
      <c r="C21" s="326">
        <v>6060</v>
      </c>
      <c r="D21" s="326">
        <f t="shared" si="0"/>
        <v>6006460</v>
      </c>
      <c r="E21" s="326">
        <v>1196928.52</v>
      </c>
      <c r="F21" s="326">
        <v>1193348.21</v>
      </c>
      <c r="G21" s="326">
        <f t="shared" si="1"/>
        <v>4809531.4800000004</v>
      </c>
      <c r="H21" s="342">
        <v>2900</v>
      </c>
    </row>
    <row r="22" spans="1:8" x14ac:dyDescent="0.25">
      <c r="A22" s="339" t="s">
        <v>125</v>
      </c>
      <c r="B22" s="343">
        <f>SUM(B23:B31)</f>
        <v>88559702.530000001</v>
      </c>
      <c r="C22" s="343">
        <f>SUM(C23:C31)</f>
        <v>17044216.59</v>
      </c>
      <c r="D22" s="343">
        <f t="shared" si="0"/>
        <v>105603919.12</v>
      </c>
      <c r="E22" s="343">
        <f>SUM(E23:E31)</f>
        <v>20433024.390000001</v>
      </c>
      <c r="F22" s="343">
        <f>SUM(F23:F31)</f>
        <v>20257956.390000001</v>
      </c>
      <c r="G22" s="343">
        <f t="shared" si="1"/>
        <v>85170894.730000004</v>
      </c>
      <c r="H22" s="344">
        <v>0</v>
      </c>
    </row>
    <row r="23" spans="1:8" x14ac:dyDescent="0.25">
      <c r="A23" s="341" t="s">
        <v>467</v>
      </c>
      <c r="B23" s="326">
        <v>20839640</v>
      </c>
      <c r="C23" s="326">
        <v>2827700</v>
      </c>
      <c r="D23" s="326">
        <f t="shared" si="0"/>
        <v>23667340</v>
      </c>
      <c r="E23" s="326">
        <v>4898477.49</v>
      </c>
      <c r="F23" s="326">
        <v>4898477.49</v>
      </c>
      <c r="G23" s="326">
        <f t="shared" si="1"/>
        <v>18768862.509999998</v>
      </c>
      <c r="H23" s="342">
        <v>3100</v>
      </c>
    </row>
    <row r="24" spans="1:8" x14ac:dyDescent="0.25">
      <c r="A24" s="341" t="s">
        <v>468</v>
      </c>
      <c r="B24" s="326">
        <v>21366437.559999999</v>
      </c>
      <c r="C24" s="326">
        <v>-10280855.84</v>
      </c>
      <c r="D24" s="326">
        <f t="shared" si="0"/>
        <v>11085581.719999999</v>
      </c>
      <c r="E24" s="326">
        <v>3163568.82</v>
      </c>
      <c r="F24" s="326">
        <v>3163568.82</v>
      </c>
      <c r="G24" s="326">
        <f t="shared" si="1"/>
        <v>7922012.8999999985</v>
      </c>
      <c r="H24" s="342">
        <v>3200</v>
      </c>
    </row>
    <row r="25" spans="1:8" x14ac:dyDescent="0.25">
      <c r="A25" s="341" t="s">
        <v>469</v>
      </c>
      <c r="B25" s="326">
        <v>13299308.880000001</v>
      </c>
      <c r="C25" s="326">
        <v>15009616.49</v>
      </c>
      <c r="D25" s="326">
        <f t="shared" si="0"/>
        <v>28308925.370000001</v>
      </c>
      <c r="E25" s="326">
        <v>7187907.0599999996</v>
      </c>
      <c r="F25" s="326">
        <v>7187907.0599999996</v>
      </c>
      <c r="G25" s="326">
        <f t="shared" si="1"/>
        <v>21121018.310000002</v>
      </c>
      <c r="H25" s="342">
        <v>3300</v>
      </c>
    </row>
    <row r="26" spans="1:8" x14ac:dyDescent="0.25">
      <c r="A26" s="341" t="s">
        <v>470</v>
      </c>
      <c r="B26" s="326">
        <v>4920480</v>
      </c>
      <c r="C26" s="326">
        <v>2813000</v>
      </c>
      <c r="D26" s="326">
        <f t="shared" si="0"/>
        <v>7733480</v>
      </c>
      <c r="E26" s="326">
        <v>1215421.6499999999</v>
      </c>
      <c r="F26" s="326">
        <v>1215421.6499999999</v>
      </c>
      <c r="G26" s="326">
        <f t="shared" si="1"/>
        <v>6518058.3499999996</v>
      </c>
      <c r="H26" s="342">
        <v>3400</v>
      </c>
    </row>
    <row r="27" spans="1:8" x14ac:dyDescent="0.25">
      <c r="A27" s="341" t="s">
        <v>471</v>
      </c>
      <c r="B27" s="326">
        <v>3699949.62</v>
      </c>
      <c r="C27" s="326">
        <v>4318640</v>
      </c>
      <c r="D27" s="326">
        <f t="shared" si="0"/>
        <v>8018589.6200000001</v>
      </c>
      <c r="E27" s="326">
        <v>948114.58</v>
      </c>
      <c r="F27" s="326">
        <v>948114.58</v>
      </c>
      <c r="G27" s="326">
        <f t="shared" si="1"/>
        <v>7070475.04</v>
      </c>
      <c r="H27" s="342">
        <v>3500</v>
      </c>
    </row>
    <row r="28" spans="1:8" x14ac:dyDescent="0.25">
      <c r="A28" s="341" t="s">
        <v>472</v>
      </c>
      <c r="B28" s="326">
        <v>1500000</v>
      </c>
      <c r="C28" s="326">
        <v>0</v>
      </c>
      <c r="D28" s="326">
        <f t="shared" si="0"/>
        <v>1500000</v>
      </c>
      <c r="E28" s="326">
        <v>11600</v>
      </c>
      <c r="F28" s="326">
        <v>11600</v>
      </c>
      <c r="G28" s="326">
        <f t="shared" si="1"/>
        <v>1488400</v>
      </c>
      <c r="H28" s="342">
        <v>3600</v>
      </c>
    </row>
    <row r="29" spans="1:8" x14ac:dyDescent="0.25">
      <c r="A29" s="341" t="s">
        <v>473</v>
      </c>
      <c r="B29" s="326">
        <v>410480</v>
      </c>
      <c r="C29" s="326">
        <v>0</v>
      </c>
      <c r="D29" s="326">
        <f t="shared" si="0"/>
        <v>410480</v>
      </c>
      <c r="E29" s="326">
        <v>24556.42</v>
      </c>
      <c r="F29" s="326">
        <v>24556.42</v>
      </c>
      <c r="G29" s="326">
        <f t="shared" si="1"/>
        <v>385923.58</v>
      </c>
      <c r="H29" s="342">
        <v>3700</v>
      </c>
    </row>
    <row r="30" spans="1:8" x14ac:dyDescent="0.25">
      <c r="A30" s="341" t="s">
        <v>474</v>
      </c>
      <c r="B30" s="326">
        <v>7742200</v>
      </c>
      <c r="C30" s="326">
        <v>-1501999.99</v>
      </c>
      <c r="D30" s="326">
        <f t="shared" si="0"/>
        <v>6240200.0099999998</v>
      </c>
      <c r="E30" s="326">
        <v>907406.54</v>
      </c>
      <c r="F30" s="326">
        <v>907406.54</v>
      </c>
      <c r="G30" s="326">
        <f t="shared" si="1"/>
        <v>5332793.47</v>
      </c>
      <c r="H30" s="342">
        <v>3800</v>
      </c>
    </row>
    <row r="31" spans="1:8" x14ac:dyDescent="0.25">
      <c r="A31" s="341" t="s">
        <v>475</v>
      </c>
      <c r="B31" s="326">
        <v>14781206.470000001</v>
      </c>
      <c r="C31" s="326">
        <v>3858115.93</v>
      </c>
      <c r="D31" s="326">
        <f t="shared" si="0"/>
        <v>18639322.400000002</v>
      </c>
      <c r="E31" s="326">
        <v>2075971.83</v>
      </c>
      <c r="F31" s="326">
        <v>1900903.83</v>
      </c>
      <c r="G31" s="326">
        <f t="shared" si="1"/>
        <v>16563350.570000002</v>
      </c>
      <c r="H31" s="342">
        <v>3900</v>
      </c>
    </row>
    <row r="32" spans="1:8" x14ac:dyDescent="0.25">
      <c r="A32" s="339" t="s">
        <v>126</v>
      </c>
      <c r="B32" s="343">
        <f>SUM(B33:B41)</f>
        <v>56730398.299999997</v>
      </c>
      <c r="C32" s="343">
        <f>SUM(C33:C41)</f>
        <v>27250925.539999999</v>
      </c>
      <c r="D32" s="343">
        <f t="shared" si="0"/>
        <v>83981323.840000004</v>
      </c>
      <c r="E32" s="343">
        <f>SUM(E33:E41)</f>
        <v>13828574.469999999</v>
      </c>
      <c r="F32" s="343">
        <f>SUM(F33:F41)</f>
        <v>13828574.469999999</v>
      </c>
      <c r="G32" s="343">
        <f t="shared" si="1"/>
        <v>70152749.370000005</v>
      </c>
      <c r="H32" s="344">
        <v>0</v>
      </c>
    </row>
    <row r="33" spans="1:8" x14ac:dyDescent="0.25">
      <c r="A33" s="341" t="s">
        <v>127</v>
      </c>
      <c r="B33" s="326">
        <v>18728398.300000001</v>
      </c>
      <c r="C33" s="326">
        <v>1935889.6</v>
      </c>
      <c r="D33" s="326">
        <f t="shared" si="0"/>
        <v>20664287.900000002</v>
      </c>
      <c r="E33" s="326">
        <v>5448756.1799999997</v>
      </c>
      <c r="F33" s="326">
        <v>5448756.1799999997</v>
      </c>
      <c r="G33" s="326">
        <f t="shared" si="1"/>
        <v>15215531.720000003</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2148000</v>
      </c>
      <c r="C35" s="326">
        <v>9940000</v>
      </c>
      <c r="D35" s="326">
        <f t="shared" si="0"/>
        <v>12088000</v>
      </c>
      <c r="E35" s="326">
        <v>0</v>
      </c>
      <c r="F35" s="326">
        <v>0</v>
      </c>
      <c r="G35" s="326">
        <f t="shared" si="1"/>
        <v>12088000</v>
      </c>
      <c r="H35" s="342">
        <v>4300</v>
      </c>
    </row>
    <row r="36" spans="1:8" x14ac:dyDescent="0.25">
      <c r="A36" s="341" t="s">
        <v>130</v>
      </c>
      <c r="B36" s="326">
        <v>25544000</v>
      </c>
      <c r="C36" s="326">
        <v>16249035.939999999</v>
      </c>
      <c r="D36" s="326">
        <f t="shared" si="0"/>
        <v>41793035.939999998</v>
      </c>
      <c r="E36" s="326">
        <v>6544117.4500000002</v>
      </c>
      <c r="F36" s="326">
        <v>6544117.4500000002</v>
      </c>
      <c r="G36" s="326">
        <f t="shared" si="1"/>
        <v>35248918.489999995</v>
      </c>
      <c r="H36" s="342">
        <v>4400</v>
      </c>
    </row>
    <row r="37" spans="1:8" x14ac:dyDescent="0.25">
      <c r="A37" s="341" t="s">
        <v>131</v>
      </c>
      <c r="B37" s="326">
        <v>10310000</v>
      </c>
      <c r="C37" s="326">
        <v>-874000</v>
      </c>
      <c r="D37" s="326">
        <f t="shared" si="0"/>
        <v>9436000</v>
      </c>
      <c r="E37" s="326">
        <v>1835700.84</v>
      </c>
      <c r="F37" s="326">
        <v>1835700.84</v>
      </c>
      <c r="G37" s="326">
        <f t="shared" si="1"/>
        <v>7600299.1600000001</v>
      </c>
      <c r="H37" s="342">
        <v>4500</v>
      </c>
    </row>
    <row r="38" spans="1:8" x14ac:dyDescent="0.25">
      <c r="A38" s="341" t="s">
        <v>476</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477</v>
      </c>
      <c r="B42" s="343">
        <f>SUM(B43:B51)</f>
        <v>3682080</v>
      </c>
      <c r="C42" s="343">
        <f>SUM(C43:C51)</f>
        <v>28283552.469999999</v>
      </c>
      <c r="D42" s="343">
        <f t="shared" si="0"/>
        <v>31965632.469999999</v>
      </c>
      <c r="E42" s="343">
        <f>SUM(E43:E51)</f>
        <v>195111.44999999998</v>
      </c>
      <c r="F42" s="343">
        <f>SUM(F43:F51)</f>
        <v>195111.44999999998</v>
      </c>
      <c r="G42" s="343">
        <f t="shared" si="1"/>
        <v>31770521.02</v>
      </c>
      <c r="H42" s="344">
        <v>0</v>
      </c>
    </row>
    <row r="43" spans="1:8" x14ac:dyDescent="0.25">
      <c r="A43" s="345" t="s">
        <v>478</v>
      </c>
      <c r="B43" s="326">
        <v>325120</v>
      </c>
      <c r="C43" s="326">
        <v>1835637.84</v>
      </c>
      <c r="D43" s="326">
        <f t="shared" si="0"/>
        <v>2160757.84</v>
      </c>
      <c r="E43" s="326">
        <v>156611.04999999999</v>
      </c>
      <c r="F43" s="326">
        <v>156611.04999999999</v>
      </c>
      <c r="G43" s="326">
        <f t="shared" si="1"/>
        <v>2004146.7899999998</v>
      </c>
      <c r="H43" s="342">
        <v>5100</v>
      </c>
    </row>
    <row r="44" spans="1:8" x14ac:dyDescent="0.25">
      <c r="A44" s="341" t="s">
        <v>479</v>
      </c>
      <c r="B44" s="326">
        <v>226400</v>
      </c>
      <c r="C44" s="326">
        <v>1075936</v>
      </c>
      <c r="D44" s="326">
        <f t="shared" si="0"/>
        <v>1302336</v>
      </c>
      <c r="E44" s="326">
        <v>0</v>
      </c>
      <c r="F44" s="326">
        <v>0</v>
      </c>
      <c r="G44" s="326">
        <f t="shared" si="1"/>
        <v>1302336</v>
      </c>
      <c r="H44" s="342">
        <v>5200</v>
      </c>
    </row>
    <row r="45" spans="1:8" x14ac:dyDescent="0.25">
      <c r="A45" s="341" t="s">
        <v>480</v>
      </c>
      <c r="B45" s="326">
        <v>15600</v>
      </c>
      <c r="C45" s="326">
        <v>0</v>
      </c>
      <c r="D45" s="326">
        <f t="shared" si="0"/>
        <v>15600</v>
      </c>
      <c r="E45" s="326">
        <v>0</v>
      </c>
      <c r="F45" s="326">
        <v>0</v>
      </c>
      <c r="G45" s="326">
        <f t="shared" si="1"/>
        <v>15600</v>
      </c>
      <c r="H45" s="342">
        <v>5300</v>
      </c>
    </row>
    <row r="46" spans="1:8" x14ac:dyDescent="0.25">
      <c r="A46" s="341" t="s">
        <v>481</v>
      </c>
      <c r="B46" s="326">
        <v>2561360</v>
      </c>
      <c r="C46" s="326">
        <v>25540498.629999999</v>
      </c>
      <c r="D46" s="326">
        <f t="shared" si="0"/>
        <v>28101858.629999999</v>
      </c>
      <c r="E46" s="326">
        <v>0</v>
      </c>
      <c r="F46" s="326">
        <v>0</v>
      </c>
      <c r="G46" s="326">
        <f t="shared" si="1"/>
        <v>28101858.629999999</v>
      </c>
      <c r="H46" s="342">
        <v>5400</v>
      </c>
    </row>
    <row r="47" spans="1:8" x14ac:dyDescent="0.25">
      <c r="A47" s="341" t="s">
        <v>482</v>
      </c>
      <c r="B47" s="326">
        <v>0</v>
      </c>
      <c r="C47" s="326">
        <v>0</v>
      </c>
      <c r="D47" s="326">
        <f t="shared" si="0"/>
        <v>0</v>
      </c>
      <c r="E47" s="326">
        <v>0</v>
      </c>
      <c r="F47" s="326">
        <v>0</v>
      </c>
      <c r="G47" s="326">
        <f t="shared" si="1"/>
        <v>0</v>
      </c>
      <c r="H47" s="342">
        <v>5500</v>
      </c>
    </row>
    <row r="48" spans="1:8" x14ac:dyDescent="0.25">
      <c r="A48" s="341" t="s">
        <v>483</v>
      </c>
      <c r="B48" s="326">
        <v>553600</v>
      </c>
      <c r="C48" s="326">
        <v>-192520</v>
      </c>
      <c r="D48" s="326">
        <f t="shared" si="0"/>
        <v>361080</v>
      </c>
      <c r="E48" s="326">
        <v>38500.400000000001</v>
      </c>
      <c r="F48" s="326">
        <v>38500.400000000001</v>
      </c>
      <c r="G48" s="326">
        <f t="shared" si="1"/>
        <v>322579.59999999998</v>
      </c>
      <c r="H48" s="342">
        <v>5600</v>
      </c>
    </row>
    <row r="49" spans="1:8" x14ac:dyDescent="0.25">
      <c r="A49" s="341" t="s">
        <v>484</v>
      </c>
      <c r="B49" s="326">
        <v>0</v>
      </c>
      <c r="C49" s="326">
        <v>0</v>
      </c>
      <c r="D49" s="326">
        <f t="shared" si="0"/>
        <v>0</v>
      </c>
      <c r="E49" s="326">
        <v>0</v>
      </c>
      <c r="F49" s="326">
        <v>0</v>
      </c>
      <c r="G49" s="326">
        <f t="shared" si="1"/>
        <v>0</v>
      </c>
      <c r="H49" s="342">
        <v>5700</v>
      </c>
    </row>
    <row r="50" spans="1:8" x14ac:dyDescent="0.25">
      <c r="A50" s="341" t="s">
        <v>485</v>
      </c>
      <c r="B50" s="326">
        <v>0</v>
      </c>
      <c r="C50" s="326">
        <v>0</v>
      </c>
      <c r="D50" s="326">
        <f t="shared" si="0"/>
        <v>0</v>
      </c>
      <c r="E50" s="326">
        <v>0</v>
      </c>
      <c r="F50" s="326">
        <v>0</v>
      </c>
      <c r="G50" s="326">
        <f t="shared" si="1"/>
        <v>0</v>
      </c>
      <c r="H50" s="342">
        <v>5800</v>
      </c>
    </row>
    <row r="51" spans="1:8" x14ac:dyDescent="0.25">
      <c r="A51" s="341" t="s">
        <v>188</v>
      </c>
      <c r="B51" s="326">
        <v>0</v>
      </c>
      <c r="C51" s="326">
        <v>24000</v>
      </c>
      <c r="D51" s="326">
        <f t="shared" si="0"/>
        <v>24000</v>
      </c>
      <c r="E51" s="326">
        <v>0</v>
      </c>
      <c r="F51" s="326">
        <v>0</v>
      </c>
      <c r="G51" s="326">
        <f t="shared" si="1"/>
        <v>24000</v>
      </c>
      <c r="H51" s="342">
        <v>5900</v>
      </c>
    </row>
    <row r="52" spans="1:8" x14ac:dyDescent="0.25">
      <c r="A52" s="339" t="s">
        <v>153</v>
      </c>
      <c r="B52" s="343">
        <f>SUM(B53:B55)</f>
        <v>134640000</v>
      </c>
      <c r="C52" s="343">
        <f>SUM(C53:C55)</f>
        <v>70804567.650000006</v>
      </c>
      <c r="D52" s="343">
        <f t="shared" si="0"/>
        <v>205444567.65000001</v>
      </c>
      <c r="E52" s="343">
        <f>SUM(E53:E55)</f>
        <v>54182708.560000002</v>
      </c>
      <c r="F52" s="343">
        <f>SUM(F53:F55)</f>
        <v>53041497.780000001</v>
      </c>
      <c r="G52" s="343">
        <f t="shared" si="1"/>
        <v>151261859.09</v>
      </c>
      <c r="H52" s="344">
        <v>0</v>
      </c>
    </row>
    <row r="53" spans="1:8" x14ac:dyDescent="0.25">
      <c r="A53" s="341" t="s">
        <v>486</v>
      </c>
      <c r="B53" s="326">
        <v>134640000</v>
      </c>
      <c r="C53" s="326">
        <v>69470693.950000003</v>
      </c>
      <c r="D53" s="326">
        <f t="shared" si="0"/>
        <v>204110693.94999999</v>
      </c>
      <c r="E53" s="326">
        <v>53407266.710000001</v>
      </c>
      <c r="F53" s="326">
        <v>52266055.93</v>
      </c>
      <c r="G53" s="326">
        <f t="shared" si="1"/>
        <v>150703427.23999998</v>
      </c>
      <c r="H53" s="342">
        <v>6100</v>
      </c>
    </row>
    <row r="54" spans="1:8" x14ac:dyDescent="0.25">
      <c r="A54" s="341" t="s">
        <v>487</v>
      </c>
      <c r="B54" s="326">
        <v>0</v>
      </c>
      <c r="C54" s="326">
        <v>1333873.7</v>
      </c>
      <c r="D54" s="326">
        <f t="shared" si="0"/>
        <v>1333873.7</v>
      </c>
      <c r="E54" s="326">
        <v>775441.85</v>
      </c>
      <c r="F54" s="326">
        <v>775441.85</v>
      </c>
      <c r="G54" s="326">
        <f t="shared" si="1"/>
        <v>558431.85</v>
      </c>
      <c r="H54" s="342">
        <v>6200</v>
      </c>
    </row>
    <row r="55" spans="1:8" x14ac:dyDescent="0.25">
      <c r="A55" s="341" t="s">
        <v>488</v>
      </c>
      <c r="B55" s="326">
        <v>0</v>
      </c>
      <c r="C55" s="326">
        <v>0</v>
      </c>
      <c r="D55" s="326">
        <f t="shared" si="0"/>
        <v>0</v>
      </c>
      <c r="E55" s="326">
        <v>0</v>
      </c>
      <c r="F55" s="326">
        <v>0</v>
      </c>
      <c r="G55" s="326">
        <f t="shared" si="1"/>
        <v>0</v>
      </c>
      <c r="H55" s="342">
        <v>6300</v>
      </c>
    </row>
    <row r="56" spans="1:8" x14ac:dyDescent="0.25">
      <c r="A56" s="339" t="s">
        <v>489</v>
      </c>
      <c r="B56" s="343">
        <f>SUM(B57:B63)</f>
        <v>0</v>
      </c>
      <c r="C56" s="343">
        <f>SUM(C57:C63)</f>
        <v>0</v>
      </c>
      <c r="D56" s="343">
        <f t="shared" si="0"/>
        <v>0</v>
      </c>
      <c r="E56" s="343">
        <f>SUM(E57:E63)</f>
        <v>0</v>
      </c>
      <c r="F56" s="343">
        <f>SUM(F57:F63)</f>
        <v>0</v>
      </c>
      <c r="G56" s="343">
        <f t="shared" si="1"/>
        <v>0</v>
      </c>
      <c r="H56" s="344">
        <v>0</v>
      </c>
    </row>
    <row r="57" spans="1:8" x14ac:dyDescent="0.25">
      <c r="A57" s="341" t="s">
        <v>490</v>
      </c>
      <c r="B57" s="326">
        <v>0</v>
      </c>
      <c r="C57" s="326">
        <v>0</v>
      </c>
      <c r="D57" s="326">
        <f t="shared" si="0"/>
        <v>0</v>
      </c>
      <c r="E57" s="326">
        <v>0</v>
      </c>
      <c r="F57" s="326">
        <v>0</v>
      </c>
      <c r="G57" s="326">
        <f t="shared" si="1"/>
        <v>0</v>
      </c>
      <c r="H57" s="342">
        <v>7100</v>
      </c>
    </row>
    <row r="58" spans="1:8" x14ac:dyDescent="0.25">
      <c r="A58" s="341" t="s">
        <v>491</v>
      </c>
      <c r="B58" s="326">
        <v>0</v>
      </c>
      <c r="C58" s="326">
        <v>0</v>
      </c>
      <c r="D58" s="326">
        <f t="shared" si="0"/>
        <v>0</v>
      </c>
      <c r="E58" s="326">
        <v>0</v>
      </c>
      <c r="F58" s="326">
        <v>0</v>
      </c>
      <c r="G58" s="326">
        <f t="shared" si="1"/>
        <v>0</v>
      </c>
      <c r="H58" s="342">
        <v>7200</v>
      </c>
    </row>
    <row r="59" spans="1:8" x14ac:dyDescent="0.25">
      <c r="A59" s="341" t="s">
        <v>492</v>
      </c>
      <c r="B59" s="326">
        <v>0</v>
      </c>
      <c r="C59" s="326">
        <v>0</v>
      </c>
      <c r="D59" s="326">
        <f t="shared" si="0"/>
        <v>0</v>
      </c>
      <c r="E59" s="326">
        <v>0</v>
      </c>
      <c r="F59" s="326">
        <v>0</v>
      </c>
      <c r="G59" s="326">
        <f t="shared" si="1"/>
        <v>0</v>
      </c>
      <c r="H59" s="342">
        <v>7300</v>
      </c>
    </row>
    <row r="60" spans="1:8" x14ac:dyDescent="0.25">
      <c r="A60" s="341" t="s">
        <v>493</v>
      </c>
      <c r="B60" s="326">
        <v>0</v>
      </c>
      <c r="C60" s="326">
        <v>0</v>
      </c>
      <c r="D60" s="326">
        <f t="shared" si="0"/>
        <v>0</v>
      </c>
      <c r="E60" s="326">
        <v>0</v>
      </c>
      <c r="F60" s="326">
        <v>0</v>
      </c>
      <c r="G60" s="326">
        <f t="shared" si="1"/>
        <v>0</v>
      </c>
      <c r="H60" s="342">
        <v>7400</v>
      </c>
    </row>
    <row r="61" spans="1:8" x14ac:dyDescent="0.25">
      <c r="A61" s="341" t="s">
        <v>494</v>
      </c>
      <c r="B61" s="326">
        <v>0</v>
      </c>
      <c r="C61" s="326">
        <v>0</v>
      </c>
      <c r="D61" s="326">
        <f t="shared" si="0"/>
        <v>0</v>
      </c>
      <c r="E61" s="326">
        <v>0</v>
      </c>
      <c r="F61" s="326">
        <v>0</v>
      </c>
      <c r="G61" s="326">
        <f t="shared" si="1"/>
        <v>0</v>
      </c>
      <c r="H61" s="342">
        <v>7500</v>
      </c>
    </row>
    <row r="62" spans="1:8" x14ac:dyDescent="0.25">
      <c r="A62" s="341" t="s">
        <v>495</v>
      </c>
      <c r="B62" s="326">
        <v>0</v>
      </c>
      <c r="C62" s="326">
        <v>0</v>
      </c>
      <c r="D62" s="326">
        <f t="shared" si="0"/>
        <v>0</v>
      </c>
      <c r="E62" s="326">
        <v>0</v>
      </c>
      <c r="F62" s="326">
        <v>0</v>
      </c>
      <c r="G62" s="326">
        <f t="shared" si="1"/>
        <v>0</v>
      </c>
      <c r="H62" s="342">
        <v>7600</v>
      </c>
    </row>
    <row r="63" spans="1:8" x14ac:dyDescent="0.25">
      <c r="A63" s="341" t="s">
        <v>496</v>
      </c>
      <c r="B63" s="326">
        <v>0</v>
      </c>
      <c r="C63" s="326">
        <v>0</v>
      </c>
      <c r="D63" s="326">
        <f t="shared" si="0"/>
        <v>0</v>
      </c>
      <c r="E63" s="326">
        <v>0</v>
      </c>
      <c r="F63" s="326">
        <v>0</v>
      </c>
      <c r="G63" s="326">
        <f t="shared" si="1"/>
        <v>0</v>
      </c>
      <c r="H63" s="342">
        <v>7900</v>
      </c>
    </row>
    <row r="64" spans="1:8" x14ac:dyDescent="0.25">
      <c r="A64" s="339" t="s">
        <v>136</v>
      </c>
      <c r="B64" s="343">
        <f>SUM(B65:B67)</f>
        <v>800000</v>
      </c>
      <c r="C64" s="343">
        <f>SUM(C65:C67)</f>
        <v>500000</v>
      </c>
      <c r="D64" s="343">
        <f t="shared" si="0"/>
        <v>1300000</v>
      </c>
      <c r="E64" s="343">
        <f>SUM(E65:E67)</f>
        <v>0</v>
      </c>
      <c r="F64" s="343">
        <f>SUM(F65:F67)</f>
        <v>0</v>
      </c>
      <c r="G64" s="343">
        <f t="shared" si="1"/>
        <v>1300000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800000</v>
      </c>
      <c r="C67" s="326">
        <v>500000</v>
      </c>
      <c r="D67" s="326">
        <f t="shared" si="0"/>
        <v>1300000</v>
      </c>
      <c r="E67" s="326">
        <v>0</v>
      </c>
      <c r="F67" s="326">
        <v>0</v>
      </c>
      <c r="G67" s="326">
        <f t="shared" si="1"/>
        <v>1300000</v>
      </c>
      <c r="H67" s="342">
        <v>8500</v>
      </c>
    </row>
    <row r="68" spans="1:8" x14ac:dyDescent="0.25">
      <c r="A68" s="339" t="s">
        <v>497</v>
      </c>
      <c r="B68" s="343">
        <f>SUM(B69:B75)</f>
        <v>20203428.550000001</v>
      </c>
      <c r="C68" s="343">
        <f>SUM(C69:C75)</f>
        <v>0</v>
      </c>
      <c r="D68" s="343">
        <f t="shared" si="0"/>
        <v>20203428.550000001</v>
      </c>
      <c r="E68" s="343">
        <f>SUM(E69:E75)</f>
        <v>536253.71</v>
      </c>
      <c r="F68" s="343">
        <f>SUM(F69:F75)</f>
        <v>536253.71</v>
      </c>
      <c r="G68" s="343">
        <f t="shared" si="1"/>
        <v>19667174.84</v>
      </c>
      <c r="H68" s="344">
        <v>0</v>
      </c>
    </row>
    <row r="69" spans="1:8" x14ac:dyDescent="0.25">
      <c r="A69" s="341" t="s">
        <v>498</v>
      </c>
      <c r="B69" s="326">
        <v>16671428.550000001</v>
      </c>
      <c r="C69" s="326">
        <v>0</v>
      </c>
      <c r="D69" s="326">
        <f t="shared" ref="D69:D75" si="2">B69+C69</f>
        <v>16671428.550000001</v>
      </c>
      <c r="E69" s="326">
        <v>401785.71</v>
      </c>
      <c r="F69" s="326">
        <v>401785.71</v>
      </c>
      <c r="G69" s="326">
        <f t="shared" ref="G69:G75" si="3">D69-E69</f>
        <v>16269642.84</v>
      </c>
      <c r="H69" s="342">
        <v>9100</v>
      </c>
    </row>
    <row r="70" spans="1:8" x14ac:dyDescent="0.25">
      <c r="A70" s="341" t="s">
        <v>141</v>
      </c>
      <c r="B70" s="326">
        <v>3532000</v>
      </c>
      <c r="C70" s="326">
        <v>0</v>
      </c>
      <c r="D70" s="326">
        <f t="shared" si="2"/>
        <v>3532000</v>
      </c>
      <c r="E70" s="326">
        <v>134468</v>
      </c>
      <c r="F70" s="326">
        <v>134468</v>
      </c>
      <c r="G70" s="326">
        <f t="shared" si="3"/>
        <v>3397532</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499</v>
      </c>
      <c r="B75" s="336">
        <v>0</v>
      </c>
      <c r="C75" s="336">
        <v>0</v>
      </c>
      <c r="D75" s="336">
        <f t="shared" si="2"/>
        <v>0</v>
      </c>
      <c r="E75" s="336">
        <v>0</v>
      </c>
      <c r="F75" s="336">
        <v>0</v>
      </c>
      <c r="G75" s="336">
        <f t="shared" si="3"/>
        <v>0</v>
      </c>
      <c r="H75" s="342">
        <v>9900</v>
      </c>
    </row>
    <row r="76" spans="1:8" x14ac:dyDescent="0.25">
      <c r="A76" s="337" t="s">
        <v>434</v>
      </c>
      <c r="B76" s="338">
        <f t="shared" ref="B76:G76" si="4">SUM(B4+B12+B22+B32+B42+B52+B56+B64+B68)</f>
        <v>567840000</v>
      </c>
      <c r="C76" s="338">
        <f t="shared" si="4"/>
        <v>149710799.02000001</v>
      </c>
      <c r="D76" s="338">
        <f t="shared" si="4"/>
        <v>717550799.01999998</v>
      </c>
      <c r="E76" s="338">
        <f t="shared" si="4"/>
        <v>134783192.70000002</v>
      </c>
      <c r="F76" s="338">
        <f t="shared" si="4"/>
        <v>132568438.55</v>
      </c>
      <c r="G76" s="338">
        <f t="shared" si="4"/>
        <v>582767606.32000005</v>
      </c>
    </row>
    <row r="78" spans="1:8" x14ac:dyDescent="0.25">
      <c r="A78"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734</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47" t="s">
        <v>500</v>
      </c>
      <c r="B5" s="343">
        <f t="shared" ref="B5:G5" si="0">SUM(B6:B13)</f>
        <v>284489263.75</v>
      </c>
      <c r="C5" s="343">
        <f t="shared" si="0"/>
        <v>29571849.43</v>
      </c>
      <c r="D5" s="343">
        <f t="shared" si="0"/>
        <v>314061113.18000001</v>
      </c>
      <c r="E5" s="343">
        <f t="shared" si="0"/>
        <v>45724889.420000002</v>
      </c>
      <c r="F5" s="343">
        <f t="shared" si="0"/>
        <v>44651346.050000004</v>
      </c>
      <c r="G5" s="343">
        <f t="shared" si="0"/>
        <v>268336223.75999996</v>
      </c>
    </row>
    <row r="6" spans="1:7" x14ac:dyDescent="0.25">
      <c r="A6" s="348" t="s">
        <v>501</v>
      </c>
      <c r="B6" s="326">
        <v>0</v>
      </c>
      <c r="C6" s="326">
        <v>0</v>
      </c>
      <c r="D6" s="326">
        <f>B6+C6</f>
        <v>0</v>
      </c>
      <c r="E6" s="326">
        <v>0</v>
      </c>
      <c r="F6" s="326">
        <v>0</v>
      </c>
      <c r="G6" s="326">
        <f>D6-E6</f>
        <v>0</v>
      </c>
    </row>
    <row r="7" spans="1:7" x14ac:dyDescent="0.25">
      <c r="A7" s="348" t="s">
        <v>502</v>
      </c>
      <c r="B7" s="326">
        <v>2730804.26</v>
      </c>
      <c r="C7" s="326">
        <v>206000</v>
      </c>
      <c r="D7" s="326">
        <f t="shared" ref="D7:D13" si="1">B7+C7</f>
        <v>2936804.26</v>
      </c>
      <c r="E7" s="326">
        <v>263178.52</v>
      </c>
      <c r="F7" s="326">
        <v>263178.52</v>
      </c>
      <c r="G7" s="326">
        <f t="shared" ref="G7:G13" si="2">D7-E7</f>
        <v>2673625.7399999998</v>
      </c>
    </row>
    <row r="8" spans="1:7" x14ac:dyDescent="0.25">
      <c r="A8" s="348" t="s">
        <v>503</v>
      </c>
      <c r="B8" s="326">
        <v>113678001.08</v>
      </c>
      <c r="C8" s="326">
        <v>9161391.8499999996</v>
      </c>
      <c r="D8" s="326">
        <f t="shared" si="1"/>
        <v>122839392.92999999</v>
      </c>
      <c r="E8" s="326">
        <v>21900279.91</v>
      </c>
      <c r="F8" s="326">
        <v>20861153.850000001</v>
      </c>
      <c r="G8" s="326">
        <f t="shared" si="2"/>
        <v>100939113.02</v>
      </c>
    </row>
    <row r="9" spans="1:7" x14ac:dyDescent="0.25">
      <c r="A9" s="348" t="s">
        <v>504</v>
      </c>
      <c r="B9" s="326">
        <v>0</v>
      </c>
      <c r="C9" s="326">
        <v>0</v>
      </c>
      <c r="D9" s="326">
        <f t="shared" si="1"/>
        <v>0</v>
      </c>
      <c r="E9" s="326">
        <v>0</v>
      </c>
      <c r="F9" s="326">
        <v>0</v>
      </c>
      <c r="G9" s="326">
        <f t="shared" si="2"/>
        <v>0</v>
      </c>
    </row>
    <row r="10" spans="1:7" x14ac:dyDescent="0.25">
      <c r="A10" s="348" t="s">
        <v>505</v>
      </c>
      <c r="B10" s="326">
        <v>59073895.219999999</v>
      </c>
      <c r="C10" s="326">
        <v>8587101.2400000002</v>
      </c>
      <c r="D10" s="326">
        <f t="shared" si="1"/>
        <v>67660996.459999993</v>
      </c>
      <c r="E10" s="326">
        <v>7468323.5700000003</v>
      </c>
      <c r="F10" s="326">
        <v>7433906.2599999998</v>
      </c>
      <c r="G10" s="326">
        <f t="shared" si="2"/>
        <v>60192672.889999993</v>
      </c>
    </row>
    <row r="11" spans="1:7" x14ac:dyDescent="0.25">
      <c r="A11" s="348" t="s">
        <v>506</v>
      </c>
      <c r="B11" s="326">
        <v>0</v>
      </c>
      <c r="C11" s="326">
        <v>0</v>
      </c>
      <c r="D11" s="326">
        <f t="shared" si="1"/>
        <v>0</v>
      </c>
      <c r="E11" s="326">
        <v>0</v>
      </c>
      <c r="F11" s="326">
        <v>0</v>
      </c>
      <c r="G11" s="326">
        <f t="shared" si="2"/>
        <v>0</v>
      </c>
    </row>
    <row r="12" spans="1:7" x14ac:dyDescent="0.25">
      <c r="A12" s="348" t="s">
        <v>507</v>
      </c>
      <c r="B12" s="326">
        <v>100240136.52</v>
      </c>
      <c r="C12" s="326">
        <v>10030744.34</v>
      </c>
      <c r="D12" s="326">
        <f t="shared" si="1"/>
        <v>110270880.86</v>
      </c>
      <c r="E12" s="326">
        <v>15056604.9</v>
      </c>
      <c r="F12" s="326">
        <v>15056604.9</v>
      </c>
      <c r="G12" s="326">
        <f t="shared" si="2"/>
        <v>95214275.959999993</v>
      </c>
    </row>
    <row r="13" spans="1:7" x14ac:dyDescent="0.25">
      <c r="A13" s="348" t="s">
        <v>475</v>
      </c>
      <c r="B13" s="326">
        <v>8766426.6699999999</v>
      </c>
      <c r="C13" s="326">
        <v>1586612</v>
      </c>
      <c r="D13" s="326">
        <f t="shared" si="1"/>
        <v>10353038.67</v>
      </c>
      <c r="E13" s="326">
        <v>1036502.52</v>
      </c>
      <c r="F13" s="326">
        <v>1036502.52</v>
      </c>
      <c r="G13" s="326">
        <f t="shared" si="2"/>
        <v>9316536.1500000004</v>
      </c>
    </row>
    <row r="14" spans="1:7" x14ac:dyDescent="0.25">
      <c r="A14" s="348"/>
      <c r="B14" s="326"/>
      <c r="C14" s="326"/>
      <c r="D14" s="326"/>
      <c r="E14" s="326"/>
      <c r="F14" s="326"/>
      <c r="G14" s="326"/>
    </row>
    <row r="15" spans="1:7" x14ac:dyDescent="0.25">
      <c r="A15" s="347" t="s">
        <v>508</v>
      </c>
      <c r="B15" s="343">
        <f t="shared" ref="B15:G15" si="3">SUM(B16:B22)</f>
        <v>215558537.59999999</v>
      </c>
      <c r="C15" s="343">
        <f t="shared" si="3"/>
        <v>100068516.98</v>
      </c>
      <c r="D15" s="343">
        <f t="shared" si="3"/>
        <v>315627054.58000004</v>
      </c>
      <c r="E15" s="343">
        <f t="shared" si="3"/>
        <v>76661549.830000013</v>
      </c>
      <c r="F15" s="343">
        <f t="shared" si="3"/>
        <v>75520339.050000012</v>
      </c>
      <c r="G15" s="343">
        <f t="shared" si="3"/>
        <v>238965504.75</v>
      </c>
    </row>
    <row r="16" spans="1:7" x14ac:dyDescent="0.25">
      <c r="A16" s="348" t="s">
        <v>509</v>
      </c>
      <c r="B16" s="326">
        <v>12859964.800000001</v>
      </c>
      <c r="C16" s="326">
        <v>8463311.4399999995</v>
      </c>
      <c r="D16" s="326">
        <f>B16+C16</f>
        <v>21323276.240000002</v>
      </c>
      <c r="E16" s="326">
        <v>3104330.68</v>
      </c>
      <c r="F16" s="326">
        <v>3104330.68</v>
      </c>
      <c r="G16" s="326">
        <f t="shared" ref="G16:G22" si="4">D16-E16</f>
        <v>18218945.560000002</v>
      </c>
    </row>
    <row r="17" spans="1:7" x14ac:dyDescent="0.25">
      <c r="A17" s="348" t="s">
        <v>510</v>
      </c>
      <c r="B17" s="326">
        <v>151909252.25</v>
      </c>
      <c r="C17" s="326">
        <v>86659234.560000002</v>
      </c>
      <c r="D17" s="326">
        <f t="shared" ref="D17:D22" si="5">B17+C17</f>
        <v>238568486.81</v>
      </c>
      <c r="E17" s="326">
        <v>62937132.240000002</v>
      </c>
      <c r="F17" s="326">
        <v>61795921.460000001</v>
      </c>
      <c r="G17" s="326">
        <f t="shared" si="4"/>
        <v>175631354.56999999</v>
      </c>
    </row>
    <row r="18" spans="1:7" ht="9.9499999999999993" customHeight="1" x14ac:dyDescent="0.25">
      <c r="A18" s="348" t="s">
        <v>511</v>
      </c>
      <c r="B18" s="326">
        <v>2051795.2</v>
      </c>
      <c r="C18" s="326">
        <v>4481784.34</v>
      </c>
      <c r="D18" s="326">
        <f t="shared" si="5"/>
        <v>6533579.54</v>
      </c>
      <c r="E18" s="326">
        <v>1023303.02</v>
      </c>
      <c r="F18" s="326">
        <v>1023303.02</v>
      </c>
      <c r="G18" s="326">
        <f t="shared" si="4"/>
        <v>5510276.5199999996</v>
      </c>
    </row>
    <row r="19" spans="1:7" x14ac:dyDescent="0.25">
      <c r="A19" s="348" t="s">
        <v>512</v>
      </c>
      <c r="B19" s="326">
        <v>10950148.810000001</v>
      </c>
      <c r="C19" s="326">
        <v>634627.13</v>
      </c>
      <c r="D19" s="326">
        <f t="shared" si="5"/>
        <v>11584775.940000001</v>
      </c>
      <c r="E19" s="326">
        <v>2487021.42</v>
      </c>
      <c r="F19" s="326">
        <v>2487021.42</v>
      </c>
      <c r="G19" s="326">
        <f t="shared" si="4"/>
        <v>9097754.5200000014</v>
      </c>
    </row>
    <row r="20" spans="1:7" x14ac:dyDescent="0.25">
      <c r="A20" s="348" t="s">
        <v>513</v>
      </c>
      <c r="B20" s="326">
        <v>12202458.67</v>
      </c>
      <c r="C20" s="326">
        <v>121337.51</v>
      </c>
      <c r="D20" s="326">
        <f t="shared" si="5"/>
        <v>12323796.18</v>
      </c>
      <c r="E20" s="326">
        <v>673961.79</v>
      </c>
      <c r="F20" s="326">
        <v>673961.79</v>
      </c>
      <c r="G20" s="326">
        <f t="shared" si="4"/>
        <v>11649834.390000001</v>
      </c>
    </row>
    <row r="21" spans="1:7" x14ac:dyDescent="0.25">
      <c r="A21" s="348" t="s">
        <v>514</v>
      </c>
      <c r="B21" s="326">
        <v>25584917.870000001</v>
      </c>
      <c r="C21" s="326">
        <v>-291778</v>
      </c>
      <c r="D21" s="326">
        <f t="shared" si="5"/>
        <v>25293139.870000001</v>
      </c>
      <c r="E21" s="326">
        <v>6435800.6799999997</v>
      </c>
      <c r="F21" s="326">
        <v>6435800.6799999997</v>
      </c>
      <c r="G21" s="326">
        <f t="shared" si="4"/>
        <v>18857339.190000001</v>
      </c>
    </row>
    <row r="22" spans="1:7" x14ac:dyDescent="0.25">
      <c r="A22" s="348" t="s">
        <v>515</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516</v>
      </c>
      <c r="B24" s="343">
        <f t="shared" ref="B24:G24" si="6">SUM(B25:B33)</f>
        <v>28860371.800000001</v>
      </c>
      <c r="C24" s="343">
        <f t="shared" si="6"/>
        <v>18134543.009999998</v>
      </c>
      <c r="D24" s="343">
        <f t="shared" si="6"/>
        <v>46994914.810000002</v>
      </c>
      <c r="E24" s="343">
        <f t="shared" si="6"/>
        <v>6411743.5599999996</v>
      </c>
      <c r="F24" s="343">
        <f t="shared" si="6"/>
        <v>6411743.5599999996</v>
      </c>
      <c r="G24" s="343">
        <f t="shared" si="6"/>
        <v>40583171.25</v>
      </c>
    </row>
    <row r="25" spans="1:7" x14ac:dyDescent="0.25">
      <c r="A25" s="348" t="s">
        <v>517</v>
      </c>
      <c r="B25" s="326">
        <v>12370220.800000001</v>
      </c>
      <c r="C25" s="326">
        <v>1640943.01</v>
      </c>
      <c r="D25" s="326">
        <f>B25+C25</f>
        <v>14011163.810000001</v>
      </c>
      <c r="E25" s="326">
        <v>2048734.18</v>
      </c>
      <c r="F25" s="326">
        <v>2048734.18</v>
      </c>
      <c r="G25" s="326">
        <f t="shared" ref="G25:G33" si="7">D25-E25</f>
        <v>11962429.630000001</v>
      </c>
    </row>
    <row r="26" spans="1:7" x14ac:dyDescent="0.25">
      <c r="A26" s="348" t="s">
        <v>518</v>
      </c>
      <c r="B26" s="326">
        <v>4132310.4</v>
      </c>
      <c r="C26" s="326">
        <v>12593600</v>
      </c>
      <c r="D26" s="326">
        <f t="shared" ref="D26:D33" si="8">B26+C26</f>
        <v>16725910.4</v>
      </c>
      <c r="E26" s="326">
        <v>236575.29</v>
      </c>
      <c r="F26" s="326">
        <v>236575.29</v>
      </c>
      <c r="G26" s="326">
        <f t="shared" si="7"/>
        <v>16489335.110000001</v>
      </c>
    </row>
    <row r="27" spans="1:7" ht="9.9499999999999993" customHeight="1" x14ac:dyDescent="0.25">
      <c r="A27" s="348" t="s">
        <v>519</v>
      </c>
      <c r="B27" s="326">
        <v>0</v>
      </c>
      <c r="C27" s="326">
        <v>0</v>
      </c>
      <c r="D27" s="326">
        <f t="shared" si="8"/>
        <v>0</v>
      </c>
      <c r="E27" s="326">
        <v>0</v>
      </c>
      <c r="F27" s="326">
        <v>0</v>
      </c>
      <c r="G27" s="326">
        <f t="shared" si="7"/>
        <v>0</v>
      </c>
    </row>
    <row r="28" spans="1:7" x14ac:dyDescent="0.25">
      <c r="A28" s="348" t="s">
        <v>520</v>
      </c>
      <c r="B28" s="326">
        <v>0</v>
      </c>
      <c r="C28" s="326">
        <v>0</v>
      </c>
      <c r="D28" s="326">
        <f t="shared" si="8"/>
        <v>0</v>
      </c>
      <c r="E28" s="326">
        <v>0</v>
      </c>
      <c r="F28" s="326">
        <v>0</v>
      </c>
      <c r="G28" s="326">
        <f t="shared" si="7"/>
        <v>0</v>
      </c>
    </row>
    <row r="29" spans="1:7" x14ac:dyDescent="0.25">
      <c r="A29" s="348" t="s">
        <v>521</v>
      </c>
      <c r="B29" s="326">
        <v>0</v>
      </c>
      <c r="C29" s="326">
        <v>3900000</v>
      </c>
      <c r="D29" s="326">
        <f t="shared" si="8"/>
        <v>3900000</v>
      </c>
      <c r="E29" s="326">
        <v>3900000</v>
      </c>
      <c r="F29" s="326">
        <v>3900000</v>
      </c>
      <c r="G29" s="326">
        <f t="shared" si="7"/>
        <v>0</v>
      </c>
    </row>
    <row r="30" spans="1:7" x14ac:dyDescent="0.25">
      <c r="A30" s="348" t="s">
        <v>522</v>
      </c>
      <c r="B30" s="326">
        <v>0</v>
      </c>
      <c r="C30" s="326">
        <v>0</v>
      </c>
      <c r="D30" s="326">
        <f t="shared" si="8"/>
        <v>0</v>
      </c>
      <c r="E30" s="326">
        <v>0</v>
      </c>
      <c r="F30" s="326">
        <v>0</v>
      </c>
      <c r="G30" s="326">
        <f t="shared" si="7"/>
        <v>0</v>
      </c>
    </row>
    <row r="31" spans="1:7" x14ac:dyDescent="0.25">
      <c r="A31" s="348" t="s">
        <v>523</v>
      </c>
      <c r="B31" s="326">
        <v>12357840.6</v>
      </c>
      <c r="C31" s="326">
        <v>0</v>
      </c>
      <c r="D31" s="326">
        <f t="shared" si="8"/>
        <v>12357840.6</v>
      </c>
      <c r="E31" s="326">
        <v>226434.09</v>
      </c>
      <c r="F31" s="326">
        <v>226434.09</v>
      </c>
      <c r="G31" s="326">
        <f t="shared" si="7"/>
        <v>12131406.51</v>
      </c>
    </row>
    <row r="32" spans="1:7" x14ac:dyDescent="0.25">
      <c r="A32" s="348" t="s">
        <v>524</v>
      </c>
      <c r="B32" s="326">
        <v>0</v>
      </c>
      <c r="C32" s="326">
        <v>0</v>
      </c>
      <c r="D32" s="326">
        <f t="shared" si="8"/>
        <v>0</v>
      </c>
      <c r="E32" s="326">
        <v>0</v>
      </c>
      <c r="F32" s="326">
        <v>0</v>
      </c>
      <c r="G32" s="326">
        <f t="shared" si="7"/>
        <v>0</v>
      </c>
    </row>
    <row r="33" spans="1:7" x14ac:dyDescent="0.25">
      <c r="A33" s="348" t="s">
        <v>525</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526</v>
      </c>
      <c r="B35" s="343">
        <f t="shared" ref="B35:G35" si="9">SUM(B36:B39)</f>
        <v>38931826.850000001</v>
      </c>
      <c r="C35" s="343">
        <f t="shared" si="9"/>
        <v>1935889.6</v>
      </c>
      <c r="D35" s="343">
        <f t="shared" si="9"/>
        <v>40867716.450000003</v>
      </c>
      <c r="E35" s="343">
        <f t="shared" si="9"/>
        <v>5985009.8899999997</v>
      </c>
      <c r="F35" s="343">
        <f t="shared" si="9"/>
        <v>5985009.8899999997</v>
      </c>
      <c r="G35" s="343">
        <f t="shared" si="9"/>
        <v>34882706.560000002</v>
      </c>
    </row>
    <row r="36" spans="1:7" x14ac:dyDescent="0.25">
      <c r="A36" s="348" t="s">
        <v>527</v>
      </c>
      <c r="B36" s="326">
        <v>20203428.550000001</v>
      </c>
      <c r="C36" s="326">
        <v>0</v>
      </c>
      <c r="D36" s="326">
        <f>B36+C36</f>
        <v>20203428.550000001</v>
      </c>
      <c r="E36" s="326">
        <v>536253.71</v>
      </c>
      <c r="F36" s="326">
        <v>536253.71</v>
      </c>
      <c r="G36" s="326">
        <f t="shared" ref="G36:G39" si="10">D36-E36</f>
        <v>19667174.84</v>
      </c>
    </row>
    <row r="37" spans="1:7" ht="11.25" customHeight="1" x14ac:dyDescent="0.25">
      <c r="A37" s="348" t="s">
        <v>528</v>
      </c>
      <c r="B37" s="326">
        <v>18728398.300000001</v>
      </c>
      <c r="C37" s="326">
        <v>1935889.6</v>
      </c>
      <c r="D37" s="326">
        <f t="shared" ref="D37:D39" si="11">B37+C37</f>
        <v>20664287.900000002</v>
      </c>
      <c r="E37" s="326">
        <v>5448756.1799999997</v>
      </c>
      <c r="F37" s="326">
        <v>5448756.1799999997</v>
      </c>
      <c r="G37" s="326">
        <f t="shared" si="10"/>
        <v>15215531.720000003</v>
      </c>
    </row>
    <row r="38" spans="1:7" ht="14.1" customHeight="1" x14ac:dyDescent="0.25">
      <c r="A38" s="348" t="s">
        <v>529</v>
      </c>
      <c r="B38" s="326">
        <v>0</v>
      </c>
      <c r="C38" s="326">
        <v>0</v>
      </c>
      <c r="D38" s="326">
        <f t="shared" si="11"/>
        <v>0</v>
      </c>
      <c r="E38" s="326">
        <v>0</v>
      </c>
      <c r="F38" s="326">
        <v>0</v>
      </c>
      <c r="G38" s="326">
        <f t="shared" si="10"/>
        <v>0</v>
      </c>
    </row>
    <row r="39" spans="1:7" x14ac:dyDescent="0.25">
      <c r="A39" s="348" t="s">
        <v>530</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434</v>
      </c>
      <c r="B41" s="328">
        <f t="shared" ref="B41:G41" si="12">SUM(B35+B24+B15+B5)</f>
        <v>567840000</v>
      </c>
      <c r="C41" s="328">
        <f t="shared" si="12"/>
        <v>149710799.02000001</v>
      </c>
      <c r="D41" s="328">
        <f t="shared" si="12"/>
        <v>717550799.01999998</v>
      </c>
      <c r="E41" s="328">
        <f t="shared" si="12"/>
        <v>134783192.70000002</v>
      </c>
      <c r="F41" s="328">
        <f t="shared" si="12"/>
        <v>132568438.55000001</v>
      </c>
      <c r="G41" s="328">
        <f t="shared" si="12"/>
        <v>582767606.31999993</v>
      </c>
    </row>
    <row r="43" spans="1:7" x14ac:dyDescent="0.25">
      <c r="A43"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740</v>
      </c>
      <c r="B1" s="491"/>
      <c r="C1" s="491"/>
      <c r="D1" s="492"/>
    </row>
    <row r="2" spans="1:4" ht="24.95" customHeight="1" x14ac:dyDescent="0.25">
      <c r="A2" s="349" t="s">
        <v>531</v>
      </c>
      <c r="B2" s="350" t="s">
        <v>532</v>
      </c>
      <c r="C2" s="350" t="s">
        <v>372</v>
      </c>
      <c r="D2" s="351" t="s">
        <v>234</v>
      </c>
    </row>
    <row r="3" spans="1:4" ht="15" customHeight="1" x14ac:dyDescent="0.25">
      <c r="A3" s="493" t="s">
        <v>533</v>
      </c>
      <c r="B3" s="494"/>
      <c r="C3" s="494"/>
      <c r="D3" s="495"/>
    </row>
    <row r="4" spans="1:4" x14ac:dyDescent="0.25">
      <c r="A4" s="352" t="s">
        <v>738</v>
      </c>
      <c r="B4" s="353" t="s">
        <v>739</v>
      </c>
      <c r="C4" s="353">
        <v>401785.71</v>
      </c>
      <c r="D4" s="353" t="e">
        <f>+B4-C4</f>
        <v>#VALUE!</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401785.71</v>
      </c>
      <c r="D12" s="355" t="e">
        <f>SUM(D4:D11)</f>
        <v>#VALUE!</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401785.71</v>
      </c>
      <c r="D27" s="355" t="e">
        <f>D25+D12</f>
        <v>#VALUE!</v>
      </c>
    </row>
    <row r="28" spans="1:4" x14ac:dyDescent="0.25">
      <c r="A28" s="361"/>
      <c r="B28" s="361"/>
      <c r="C28" s="361"/>
      <c r="D28" s="361"/>
    </row>
    <row r="29" spans="1:4" x14ac:dyDescent="0.25">
      <c r="A29" s="362" t="s">
        <v>447</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742</v>
      </c>
      <c r="B1" s="499"/>
      <c r="C1" s="499"/>
    </row>
    <row r="2" spans="1:3" ht="24.95" customHeight="1" x14ac:dyDescent="0.2">
      <c r="A2" s="351" t="s">
        <v>531</v>
      </c>
      <c r="B2" s="351" t="s">
        <v>337</v>
      </c>
      <c r="C2" s="351" t="s">
        <v>350</v>
      </c>
    </row>
    <row r="3" spans="1:3" ht="15" customHeight="1" x14ac:dyDescent="0.2">
      <c r="A3" s="500" t="s">
        <v>533</v>
      </c>
      <c r="B3" s="500"/>
      <c r="C3" s="500"/>
    </row>
    <row r="4" spans="1:3" x14ac:dyDescent="0.2">
      <c r="A4" s="363" t="s">
        <v>741</v>
      </c>
      <c r="B4" s="364">
        <v>134468</v>
      </c>
      <c r="C4" s="364">
        <v>134468</v>
      </c>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134468</v>
      </c>
      <c r="C11" s="369">
        <v>134468</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134468</v>
      </c>
      <c r="C23" s="369">
        <v>134468</v>
      </c>
    </row>
    <row r="24" spans="1:3" x14ac:dyDescent="0.2">
      <c r="B24" s="374"/>
      <c r="C24" s="374"/>
    </row>
    <row r="25" spans="1:3" x14ac:dyDescent="0.2">
      <c r="A25" s="37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736</v>
      </c>
      <c r="B1" s="488"/>
      <c r="C1" s="488"/>
      <c r="D1" s="488"/>
      <c r="E1" s="488"/>
      <c r="F1" s="488"/>
      <c r="G1" s="489"/>
    </row>
    <row r="2" spans="1:8" ht="15" customHeight="1" x14ac:dyDescent="0.2">
      <c r="A2" s="502" t="s">
        <v>100</v>
      </c>
      <c r="B2" s="488" t="s">
        <v>431</v>
      </c>
      <c r="C2" s="488"/>
      <c r="D2" s="488"/>
      <c r="E2" s="488"/>
      <c r="F2" s="488"/>
      <c r="G2" s="482" t="s">
        <v>432</v>
      </c>
    </row>
    <row r="3" spans="1:8" ht="24.95" customHeight="1" x14ac:dyDescent="0.2">
      <c r="A3" s="503"/>
      <c r="B3" s="377" t="s">
        <v>344</v>
      </c>
      <c r="C3" s="322" t="s">
        <v>433</v>
      </c>
      <c r="D3" s="322" t="s">
        <v>406</v>
      </c>
      <c r="E3" s="322" t="s">
        <v>337</v>
      </c>
      <c r="F3" s="378" t="s">
        <v>350</v>
      </c>
      <c r="G3" s="483"/>
    </row>
    <row r="4" spans="1:8" x14ac:dyDescent="0.2">
      <c r="A4" s="379"/>
      <c r="B4" s="380"/>
      <c r="C4" s="380"/>
      <c r="D4" s="380"/>
      <c r="E4" s="380"/>
      <c r="F4" s="380"/>
      <c r="G4" s="380"/>
    </row>
    <row r="5" spans="1:8" x14ac:dyDescent="0.2">
      <c r="A5" s="381" t="s">
        <v>542</v>
      </c>
      <c r="B5" s="382">
        <f>+B6+B9+B18+B22+B25+B30</f>
        <v>547636571.45000005</v>
      </c>
      <c r="C5" s="382">
        <f t="shared" ref="C5:G5" si="0">+C6+C9+C18+C22+C25+C30</f>
        <v>149710799.02000001</v>
      </c>
      <c r="D5" s="382">
        <f t="shared" si="0"/>
        <v>697347370.47000003</v>
      </c>
      <c r="E5" s="382">
        <f t="shared" si="0"/>
        <v>134246938.98999998</v>
      </c>
      <c r="F5" s="382">
        <f t="shared" si="0"/>
        <v>132032184.83999997</v>
      </c>
      <c r="G5" s="382">
        <f t="shared" si="0"/>
        <v>563100431.48000002</v>
      </c>
    </row>
    <row r="6" spans="1:8" ht="20.100000000000001" customHeight="1" x14ac:dyDescent="0.2">
      <c r="A6" s="383" t="s">
        <v>543</v>
      </c>
      <c r="B6" s="343">
        <f>SUM(B7:B8)</f>
        <v>73873060.170000002</v>
      </c>
      <c r="C6" s="343">
        <f>SUM(C7:C8)</f>
        <v>31436749.800000001</v>
      </c>
      <c r="D6" s="343">
        <f t="shared" ref="D6:G6" si="1">SUM(D7:D8)</f>
        <v>105309809.97</v>
      </c>
      <c r="E6" s="343">
        <f t="shared" si="1"/>
        <v>16188872.050000001</v>
      </c>
      <c r="F6" s="343">
        <f t="shared" si="1"/>
        <v>16188872.050000001</v>
      </c>
      <c r="G6" s="343">
        <f t="shared" si="1"/>
        <v>89120937.919999987</v>
      </c>
      <c r="H6" s="384">
        <v>0</v>
      </c>
    </row>
    <row r="7" spans="1:8" ht="9.9499999999999993" customHeight="1" x14ac:dyDescent="0.2">
      <c r="A7" s="385" t="s">
        <v>544</v>
      </c>
      <c r="B7" s="326">
        <v>48232101.869999997</v>
      </c>
      <c r="C7" s="326">
        <v>29723988.199999999</v>
      </c>
      <c r="D7" s="326">
        <f>B7+C7</f>
        <v>77956090.069999993</v>
      </c>
      <c r="E7" s="326">
        <v>9674933.9199999999</v>
      </c>
      <c r="F7" s="326">
        <v>9674933.9199999999</v>
      </c>
      <c r="G7" s="326">
        <f>D7-E7</f>
        <v>68281156.149999991</v>
      </c>
      <c r="H7" s="384" t="s">
        <v>545</v>
      </c>
    </row>
    <row r="8" spans="1:8" ht="14.1" customHeight="1" x14ac:dyDescent="0.2">
      <c r="A8" s="385" t="s">
        <v>546</v>
      </c>
      <c r="B8" s="326">
        <v>25640958.300000001</v>
      </c>
      <c r="C8" s="326">
        <v>1712761.6</v>
      </c>
      <c r="D8" s="326">
        <f>B8+C8</f>
        <v>27353719.900000002</v>
      </c>
      <c r="E8" s="326">
        <v>6513938.1299999999</v>
      </c>
      <c r="F8" s="326">
        <v>6513938.1299999999</v>
      </c>
      <c r="G8" s="326">
        <f>D8-E8</f>
        <v>20839781.770000003</v>
      </c>
      <c r="H8" s="384" t="s">
        <v>547</v>
      </c>
    </row>
    <row r="9" spans="1:8" ht="10.5" customHeight="1" x14ac:dyDescent="0.2">
      <c r="A9" s="383" t="s">
        <v>548</v>
      </c>
      <c r="B9" s="343">
        <f>SUM(B10:B17)</f>
        <v>378748888.43000001</v>
      </c>
      <c r="C9" s="343">
        <f>SUM(C10:C17)</f>
        <v>115049790.53999999</v>
      </c>
      <c r="D9" s="343">
        <f t="shared" ref="D9:G9" si="2">SUM(D10:D17)</f>
        <v>493798678.97000003</v>
      </c>
      <c r="E9" s="343">
        <f t="shared" si="2"/>
        <v>99947463.539999992</v>
      </c>
      <c r="F9" s="343">
        <f t="shared" si="2"/>
        <v>98771576.449999988</v>
      </c>
      <c r="G9" s="343">
        <f t="shared" si="2"/>
        <v>393851215.43000007</v>
      </c>
      <c r="H9" s="384">
        <v>0</v>
      </c>
    </row>
    <row r="10" spans="1:8" ht="9.9499999999999993" customHeight="1" x14ac:dyDescent="0.2">
      <c r="A10" s="385" t="s">
        <v>549</v>
      </c>
      <c r="B10" s="326">
        <v>171003486.94999999</v>
      </c>
      <c r="C10" s="326">
        <v>22005335.43</v>
      </c>
      <c r="D10" s="326">
        <f t="shared" ref="D10:D17" si="3">B10+C10</f>
        <v>193008822.38</v>
      </c>
      <c r="E10" s="326">
        <v>27840447.289999999</v>
      </c>
      <c r="F10" s="326">
        <v>27840447.289999999</v>
      </c>
      <c r="G10" s="326">
        <f t="shared" ref="G10:G17" si="4">D10-E10</f>
        <v>165168375.09</v>
      </c>
      <c r="H10" s="384" t="s">
        <v>550</v>
      </c>
    </row>
    <row r="11" spans="1:8" ht="9.9499999999999993" customHeight="1" x14ac:dyDescent="0.2">
      <c r="A11" s="385" t="s">
        <v>551</v>
      </c>
      <c r="B11" s="326">
        <v>0</v>
      </c>
      <c r="C11" s="326">
        <v>0</v>
      </c>
      <c r="D11" s="326">
        <f t="shared" si="3"/>
        <v>0</v>
      </c>
      <c r="E11" s="326">
        <v>0</v>
      </c>
      <c r="F11" s="326">
        <v>0</v>
      </c>
      <c r="G11" s="326">
        <f t="shared" si="4"/>
        <v>0</v>
      </c>
      <c r="H11" s="384" t="s">
        <v>552</v>
      </c>
    </row>
    <row r="12" spans="1:8" ht="9.9499999999999993" customHeight="1" x14ac:dyDescent="0.2">
      <c r="A12" s="385" t="s">
        <v>553</v>
      </c>
      <c r="B12" s="326">
        <v>78442244.030000001</v>
      </c>
      <c r="C12" s="326">
        <v>9434769.2699999996</v>
      </c>
      <c r="D12" s="326">
        <f t="shared" si="3"/>
        <v>87877013.299999997</v>
      </c>
      <c r="E12" s="326">
        <v>10750385.68</v>
      </c>
      <c r="F12" s="326">
        <v>10715709.369999999</v>
      </c>
      <c r="G12" s="326">
        <f t="shared" si="4"/>
        <v>77126627.620000005</v>
      </c>
      <c r="H12" s="384" t="s">
        <v>554</v>
      </c>
    </row>
    <row r="13" spans="1:8" x14ac:dyDescent="0.2">
      <c r="A13" s="385" t="s">
        <v>555</v>
      </c>
      <c r="B13" s="326">
        <v>17615573.879999999</v>
      </c>
      <c r="C13" s="326">
        <v>1603928</v>
      </c>
      <c r="D13" s="326">
        <f t="shared" si="3"/>
        <v>19219501.879999999</v>
      </c>
      <c r="E13" s="326">
        <v>2607268.0099999998</v>
      </c>
      <c r="F13" s="326">
        <v>2607268.0099999998</v>
      </c>
      <c r="G13" s="326">
        <f t="shared" si="4"/>
        <v>16612233.869999999</v>
      </c>
      <c r="H13" s="384" t="s">
        <v>556</v>
      </c>
    </row>
    <row r="14" spans="1:8" ht="9.9499999999999993" customHeight="1" x14ac:dyDescent="0.2">
      <c r="A14" s="385" t="s">
        <v>557</v>
      </c>
      <c r="B14" s="326">
        <v>9644723.8399999999</v>
      </c>
      <c r="C14" s="326">
        <v>4685065.1399999997</v>
      </c>
      <c r="D14" s="326">
        <f t="shared" si="3"/>
        <v>14329788.98</v>
      </c>
      <c r="E14" s="326">
        <v>1918014.91</v>
      </c>
      <c r="F14" s="326">
        <v>1918014.91</v>
      </c>
      <c r="G14" s="326">
        <f t="shared" si="4"/>
        <v>12411774.07</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498784</v>
      </c>
      <c r="C16" s="326">
        <v>0</v>
      </c>
      <c r="D16" s="326">
        <f t="shared" si="3"/>
        <v>498784</v>
      </c>
      <c r="E16" s="326">
        <v>93844</v>
      </c>
      <c r="F16" s="326">
        <v>93844</v>
      </c>
      <c r="G16" s="326">
        <f t="shared" si="4"/>
        <v>404940</v>
      </c>
      <c r="H16" s="384" t="s">
        <v>562</v>
      </c>
    </row>
    <row r="17" spans="1:8" x14ac:dyDescent="0.2">
      <c r="A17" s="385" t="s">
        <v>563</v>
      </c>
      <c r="B17" s="326">
        <v>101544075.73</v>
      </c>
      <c r="C17" s="326">
        <v>77320692.700000003</v>
      </c>
      <c r="D17" s="326">
        <f t="shared" si="3"/>
        <v>178864768.43000001</v>
      </c>
      <c r="E17" s="326">
        <v>56737503.649999999</v>
      </c>
      <c r="F17" s="326">
        <v>55596292.869999997</v>
      </c>
      <c r="G17" s="326">
        <f t="shared" si="4"/>
        <v>122127264.78</v>
      </c>
      <c r="H17" s="384" t="s">
        <v>564</v>
      </c>
    </row>
    <row r="18" spans="1:8" ht="10.5" customHeight="1" x14ac:dyDescent="0.2">
      <c r="A18" s="383" t="s">
        <v>565</v>
      </c>
      <c r="B18" s="343">
        <f>SUM(B19:B21)</f>
        <v>56524587.810000002</v>
      </c>
      <c r="C18" s="343">
        <f>SUM(C19:C21)</f>
        <v>2217188.4</v>
      </c>
      <c r="D18" s="343">
        <f t="shared" ref="D18:G18" si="5">SUM(D19:D21)</f>
        <v>58741776.210000001</v>
      </c>
      <c r="E18" s="343">
        <f t="shared" si="5"/>
        <v>9490364.5</v>
      </c>
      <c r="F18" s="343">
        <f t="shared" si="5"/>
        <v>9128167.7100000009</v>
      </c>
      <c r="G18" s="343">
        <f t="shared" si="5"/>
        <v>49251411.710000001</v>
      </c>
      <c r="H18" s="384">
        <v>0</v>
      </c>
    </row>
    <row r="19" spans="1:8" ht="9.9499999999999993" customHeight="1" x14ac:dyDescent="0.2">
      <c r="A19" s="385" t="s">
        <v>566</v>
      </c>
      <c r="B19" s="326">
        <v>51096564.350000001</v>
      </c>
      <c r="C19" s="326">
        <v>2082447.4</v>
      </c>
      <c r="D19" s="326">
        <f t="shared" ref="D19:D21" si="6">B19+C19</f>
        <v>53179011.75</v>
      </c>
      <c r="E19" s="326">
        <v>8906809.7799999993</v>
      </c>
      <c r="F19" s="326">
        <v>8544612.9900000002</v>
      </c>
      <c r="G19" s="326">
        <f t="shared" ref="G19:G21" si="7">D19-E19</f>
        <v>44272201.969999999</v>
      </c>
      <c r="H19" s="384" t="s">
        <v>567</v>
      </c>
    </row>
    <row r="20" spans="1:8" ht="9.9499999999999993" customHeight="1" x14ac:dyDescent="0.2">
      <c r="A20" s="385" t="s">
        <v>568</v>
      </c>
      <c r="B20" s="326">
        <v>5428023.46</v>
      </c>
      <c r="C20" s="326">
        <v>134741</v>
      </c>
      <c r="D20" s="326">
        <f t="shared" si="6"/>
        <v>5562764.46</v>
      </c>
      <c r="E20" s="326">
        <v>583554.72</v>
      </c>
      <c r="F20" s="326">
        <v>583554.72</v>
      </c>
      <c r="G20" s="326">
        <f t="shared" si="7"/>
        <v>4979209.74</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12773248.560000001</v>
      </c>
      <c r="C22" s="343">
        <f>SUM(C23:C24)</f>
        <v>-610400</v>
      </c>
      <c r="D22" s="343">
        <f t="shared" ref="D22:G22" si="8">SUM(D23:D24)</f>
        <v>12162848.560000001</v>
      </c>
      <c r="E22" s="343">
        <f t="shared" si="8"/>
        <v>1891484.13</v>
      </c>
      <c r="F22" s="343">
        <f t="shared" si="8"/>
        <v>1891484.13</v>
      </c>
      <c r="G22" s="343">
        <f t="shared" si="8"/>
        <v>10271364.43</v>
      </c>
      <c r="H22" s="384">
        <v>0</v>
      </c>
    </row>
    <row r="23" spans="1:8" ht="9.9499999999999993" customHeight="1" x14ac:dyDescent="0.2">
      <c r="A23" s="385" t="s">
        <v>573</v>
      </c>
      <c r="B23" s="326">
        <v>9200000</v>
      </c>
      <c r="C23" s="326">
        <v>0</v>
      </c>
      <c r="D23" s="326">
        <f t="shared" ref="D23:D24" si="9">B23+C23</f>
        <v>9200000</v>
      </c>
      <c r="E23" s="326">
        <v>1371716.63</v>
      </c>
      <c r="F23" s="326">
        <v>1371716.63</v>
      </c>
      <c r="G23" s="326">
        <f t="shared" ref="G23:G24" si="10">D23-E23</f>
        <v>7828283.3700000001</v>
      </c>
      <c r="H23" s="384" t="s">
        <v>574</v>
      </c>
    </row>
    <row r="24" spans="1:8" x14ac:dyDescent="0.2">
      <c r="A24" s="385" t="s">
        <v>575</v>
      </c>
      <c r="B24" s="326">
        <v>3573248.56</v>
      </c>
      <c r="C24" s="326">
        <v>-610400</v>
      </c>
      <c r="D24" s="326">
        <f t="shared" si="9"/>
        <v>2962848.56</v>
      </c>
      <c r="E24" s="326">
        <v>519767.5</v>
      </c>
      <c r="F24" s="326">
        <v>519767.5</v>
      </c>
      <c r="G24" s="326">
        <f t="shared" si="10"/>
        <v>2443081.06</v>
      </c>
      <c r="H24" s="384" t="s">
        <v>576</v>
      </c>
    </row>
    <row r="25" spans="1:8" x14ac:dyDescent="0.2">
      <c r="A25" s="383" t="s">
        <v>577</v>
      </c>
      <c r="B25" s="343">
        <f>SUM(B26:B29)</f>
        <v>25716786.48</v>
      </c>
      <c r="C25" s="343">
        <f>SUM(C26:C29)</f>
        <v>1617470.2799999998</v>
      </c>
      <c r="D25" s="343">
        <f t="shared" ref="D25:G25" si="11">SUM(D26:D29)</f>
        <v>27334256.760000002</v>
      </c>
      <c r="E25" s="343">
        <f t="shared" si="11"/>
        <v>6728754.7699999996</v>
      </c>
      <c r="F25" s="343">
        <f t="shared" si="11"/>
        <v>6052084.5</v>
      </c>
      <c r="G25" s="343">
        <f t="shared" si="11"/>
        <v>20605501.990000002</v>
      </c>
      <c r="H25" s="384">
        <v>0</v>
      </c>
    </row>
    <row r="26" spans="1:8" ht="9.9499999999999993" customHeight="1" x14ac:dyDescent="0.2">
      <c r="A26" s="385" t="s">
        <v>578</v>
      </c>
      <c r="B26" s="326">
        <v>10310000</v>
      </c>
      <c r="C26" s="326">
        <v>-874000</v>
      </c>
      <c r="D26" s="326">
        <f t="shared" ref="D26:D29" si="12">B26+C26</f>
        <v>9436000</v>
      </c>
      <c r="E26" s="326">
        <v>1835700.84</v>
      </c>
      <c r="F26" s="326">
        <v>1835700.84</v>
      </c>
      <c r="G26" s="326">
        <f t="shared" ref="G26:G29" si="13">D26-E26</f>
        <v>7600299.1600000001</v>
      </c>
      <c r="H26" s="384" t="s">
        <v>579</v>
      </c>
    </row>
    <row r="27" spans="1:8" ht="9.9499999999999993" customHeight="1" x14ac:dyDescent="0.2">
      <c r="A27" s="385" t="s">
        <v>580</v>
      </c>
      <c r="B27" s="326">
        <v>15406786.48</v>
      </c>
      <c r="C27" s="326">
        <v>2491470.2799999998</v>
      </c>
      <c r="D27" s="326">
        <f t="shared" si="12"/>
        <v>17898256.760000002</v>
      </c>
      <c r="E27" s="326">
        <v>4893053.93</v>
      </c>
      <c r="F27" s="326">
        <v>4216383.66</v>
      </c>
      <c r="G27" s="326">
        <f t="shared" si="13"/>
        <v>13005202.830000002</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20203428.550000001</v>
      </c>
      <c r="C33" s="343">
        <v>0</v>
      </c>
      <c r="D33" s="343">
        <f t="shared" si="15"/>
        <v>20203428.550000001</v>
      </c>
      <c r="E33" s="343">
        <v>536253.71</v>
      </c>
      <c r="F33" s="343">
        <v>536253.71</v>
      </c>
      <c r="G33" s="343">
        <f t="shared" si="16"/>
        <v>19667174.84</v>
      </c>
      <c r="H33" s="384" t="s">
        <v>592</v>
      </c>
    </row>
    <row r="34" spans="1:8" ht="10.5" customHeight="1" x14ac:dyDescent="0.2">
      <c r="A34" s="386" t="s">
        <v>530</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434</v>
      </c>
      <c r="B36" s="328">
        <f>+B5+B32+B33+B34</f>
        <v>567840000</v>
      </c>
      <c r="C36" s="328">
        <f t="shared" ref="C36:G36" si="17">+C5+C32+C33+C34</f>
        <v>149710799.02000001</v>
      </c>
      <c r="D36" s="328">
        <f t="shared" si="17"/>
        <v>717550799.01999998</v>
      </c>
      <c r="E36" s="328">
        <f t="shared" si="17"/>
        <v>134783192.69999999</v>
      </c>
      <c r="F36" s="328">
        <f t="shared" si="17"/>
        <v>132568438.54999997</v>
      </c>
      <c r="G36" s="328">
        <f t="shared" si="17"/>
        <v>582767606.32000005</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743</v>
      </c>
      <c r="B3" s="505"/>
      <c r="C3" s="505"/>
      <c r="D3" s="505"/>
      <c r="E3" s="505"/>
      <c r="F3" s="505"/>
      <c r="G3" s="389" t="s">
        <v>4</v>
      </c>
      <c r="H3" s="390">
        <v>1</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567840000</v>
      </c>
      <c r="D41" s="399"/>
      <c r="E41" s="399"/>
      <c r="F41" s="399"/>
    </row>
    <row r="42" spans="1:6" x14ac:dyDescent="0.2">
      <c r="A42" s="391">
        <v>8120</v>
      </c>
      <c r="B42" s="402" t="s">
        <v>632</v>
      </c>
      <c r="C42" s="403">
        <v>-421621144.31999999</v>
      </c>
      <c r="D42" s="399"/>
      <c r="E42" s="399"/>
      <c r="F42" s="399"/>
    </row>
    <row r="43" spans="1:6" x14ac:dyDescent="0.2">
      <c r="A43" s="391">
        <v>8130</v>
      </c>
      <c r="B43" s="402" t="s">
        <v>633</v>
      </c>
      <c r="C43" s="403">
        <v>7594730</v>
      </c>
      <c r="D43" s="399"/>
      <c r="E43" s="399"/>
      <c r="F43" s="399"/>
    </row>
    <row r="44" spans="1:6" x14ac:dyDescent="0.2">
      <c r="A44" s="391">
        <v>8140</v>
      </c>
      <c r="B44" s="402" t="s">
        <v>634</v>
      </c>
      <c r="C44" s="403">
        <v>0</v>
      </c>
      <c r="D44" s="399"/>
      <c r="E44" s="399"/>
      <c r="F44" s="399"/>
    </row>
    <row r="45" spans="1:6" x14ac:dyDescent="0.2">
      <c r="A45" s="391">
        <v>8150</v>
      </c>
      <c r="B45" s="402" t="s">
        <v>635</v>
      </c>
      <c r="C45" s="403">
        <v>-153813585.68000001</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-567840000</v>
      </c>
    </row>
    <row r="51" spans="1:3" x14ac:dyDescent="0.2">
      <c r="A51" s="391">
        <v>8220</v>
      </c>
      <c r="B51" s="402" t="s">
        <v>638</v>
      </c>
      <c r="C51" s="409">
        <v>369139215.06999999</v>
      </c>
    </row>
    <row r="52" spans="1:3" x14ac:dyDescent="0.2">
      <c r="A52" s="391">
        <v>8230</v>
      </c>
      <c r="B52" s="402" t="s">
        <v>639</v>
      </c>
      <c r="C52" s="409">
        <v>-149710799.02000001</v>
      </c>
    </row>
    <row r="53" spans="1:3" x14ac:dyDescent="0.2">
      <c r="A53" s="391">
        <v>8240</v>
      </c>
      <c r="B53" s="402" t="s">
        <v>640</v>
      </c>
      <c r="C53" s="409">
        <v>213628391.25</v>
      </c>
    </row>
    <row r="54" spans="1:3" x14ac:dyDescent="0.2">
      <c r="A54" s="391">
        <v>8250</v>
      </c>
      <c r="B54" s="402" t="s">
        <v>641</v>
      </c>
      <c r="C54" s="409">
        <v>0</v>
      </c>
    </row>
    <row r="55" spans="1:3" x14ac:dyDescent="0.2">
      <c r="A55" s="391">
        <v>8260</v>
      </c>
      <c r="B55" s="402" t="s">
        <v>642</v>
      </c>
      <c r="C55" s="409">
        <v>2214754.15</v>
      </c>
    </row>
    <row r="56" spans="1:3" x14ac:dyDescent="0.2">
      <c r="A56" s="391">
        <v>8270</v>
      </c>
      <c r="B56" s="402" t="s">
        <v>643</v>
      </c>
      <c r="C56" s="409">
        <v>132568438.55</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292</v>
      </c>
      <c r="B3" s="428"/>
      <c r="C3" s="428"/>
      <c r="D3" s="428"/>
      <c r="E3" s="428"/>
      <c r="F3" s="428"/>
      <c r="G3" s="428"/>
      <c r="H3" s="428"/>
      <c r="I3" s="428"/>
      <c r="J3" s="428"/>
      <c r="K3" s="1" t="s">
        <v>4</v>
      </c>
      <c r="L3" s="2">
        <v>1</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73809998.700000018</v>
      </c>
      <c r="E7" s="251" t="s">
        <v>274</v>
      </c>
      <c r="F7" s="101">
        <f>IF(ESF!E36&gt;0,ESF!E36,ESF!E36*-1)</f>
        <v>73809998.700000003</v>
      </c>
      <c r="G7" s="102">
        <f>ROUND(D7-F7,2)</f>
        <v>0</v>
      </c>
      <c r="H7" s="103" t="s">
        <v>284</v>
      </c>
      <c r="I7" s="104">
        <f>IF(ACT!C68&gt;0,ACT!C68,ACT!C68*-1)</f>
        <v>223549712.39999998</v>
      </c>
      <c r="J7" s="105" t="s">
        <v>274</v>
      </c>
      <c r="K7" s="218">
        <f>IF(ESF!F36&gt;0,ESF!F36,ESF!F36*-1)</f>
        <v>223549712.40000001</v>
      </c>
      <c r="L7" s="106">
        <f>ROUND(I7-K7,2)</f>
        <v>0</v>
      </c>
      <c r="M7" s="190" t="s">
        <v>205</v>
      </c>
    </row>
    <row r="8" spans="1:13" ht="12" thickBot="1" x14ac:dyDescent="0.25">
      <c r="A8" s="89" t="s">
        <v>12</v>
      </c>
      <c r="B8" s="226" t="s">
        <v>205</v>
      </c>
      <c r="C8" s="107" t="s">
        <v>285</v>
      </c>
      <c r="D8" s="101">
        <f>IF(ACT!B68&gt;0,ACT!B68,ACT!B68*-1)</f>
        <v>73809998.700000018</v>
      </c>
      <c r="E8" s="109" t="s">
        <v>288</v>
      </c>
      <c r="F8" s="108">
        <f>IF(VHP!D28&gt;0,VHP!D28,VHP!D28*-1)</f>
        <v>73809998.700000003</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223549712.39999998</v>
      </c>
      <c r="J9" s="115" t="s">
        <v>288</v>
      </c>
      <c r="K9" s="114">
        <f>IF(VHP!D10&gt;0,VHP!D10,VHP!D10*-1)</f>
        <v>223549712.40000001</v>
      </c>
      <c r="L9" s="116">
        <f>ROUND(I9-K9,2)</f>
        <v>0</v>
      </c>
      <c r="M9" s="191" t="s">
        <v>205</v>
      </c>
    </row>
    <row r="10" spans="1:13" ht="12" thickBot="1" x14ac:dyDescent="0.25">
      <c r="A10" s="89" t="s">
        <v>17</v>
      </c>
      <c r="B10" s="226" t="s">
        <v>205</v>
      </c>
      <c r="C10" s="117"/>
      <c r="D10" s="118"/>
      <c r="E10" s="119" t="s">
        <v>288</v>
      </c>
      <c r="F10" s="108">
        <f>IF(VHP!D29&gt;0,VHP!D29,VHP!D29*-1)</f>
        <v>223549712.40000001</v>
      </c>
      <c r="G10" s="121"/>
      <c r="H10" s="113" t="s">
        <v>284</v>
      </c>
      <c r="I10" s="104">
        <f>IF(ACT!C68&gt;0,ACT!C68,ACT!C68*-1)</f>
        <v>223549712.39999998</v>
      </c>
      <c r="J10" s="122"/>
      <c r="K10" s="123"/>
      <c r="L10" s="116">
        <f>ROUND(F10-I10,2)</f>
        <v>0</v>
      </c>
      <c r="M10" s="191" t="s">
        <v>205</v>
      </c>
    </row>
    <row r="11" spans="1:13" ht="12" thickBot="1" x14ac:dyDescent="0.25">
      <c r="A11" s="89" t="s">
        <v>19</v>
      </c>
      <c r="B11" s="226" t="s">
        <v>205</v>
      </c>
      <c r="C11" s="113" t="s">
        <v>274</v>
      </c>
      <c r="D11" s="124">
        <f>IF(ESF!E36&gt;0,ESF!E36,ESF!E36*-1)</f>
        <v>73809998.700000003</v>
      </c>
      <c r="E11" s="125" t="s">
        <v>284</v>
      </c>
      <c r="F11" s="126">
        <f>IF(ACT!B68&gt;0,ACT!B68,ACT!B68*-1)</f>
        <v>73809998.700000018</v>
      </c>
      <c r="G11" s="127">
        <f t="shared" ref="G11:G28" si="0">ROUND(D11-F11,2)</f>
        <v>0</v>
      </c>
      <c r="H11" s="113" t="s">
        <v>274</v>
      </c>
      <c r="I11" s="128">
        <f>IF(ESF!F36&gt;0,ESF!F36,ESF!F36*-1)</f>
        <v>223549712.40000001</v>
      </c>
      <c r="J11" s="115" t="s">
        <v>284</v>
      </c>
      <c r="K11" s="114">
        <f>IF(ACT!C68&gt;0,ACT!C68,ACT!C68*-1)</f>
        <v>223549712.39999998</v>
      </c>
      <c r="L11" s="116">
        <f>ROUND(I11-K11,2)</f>
        <v>0</v>
      </c>
      <c r="M11" s="191" t="s">
        <v>205</v>
      </c>
    </row>
    <row r="12" spans="1:13" x14ac:dyDescent="0.2">
      <c r="A12" s="90" t="s">
        <v>22</v>
      </c>
      <c r="B12" s="228" t="s">
        <v>162</v>
      </c>
      <c r="C12" s="129" t="s">
        <v>274</v>
      </c>
      <c r="D12" s="130">
        <f>IF(ESF!B5&gt;0,ESF!B5,ESF!B5*-1)</f>
        <v>122671445.19</v>
      </c>
      <c r="E12" s="131" t="s">
        <v>275</v>
      </c>
      <c r="F12" s="253">
        <f>IF(EAA!E5&gt;0,EAA!E5,EAA!E5*-1)</f>
        <v>122671445.19</v>
      </c>
      <c r="G12" s="133">
        <f t="shared" si="0"/>
        <v>0</v>
      </c>
      <c r="H12" s="134" t="s">
        <v>274</v>
      </c>
      <c r="I12" s="254">
        <f>IF(ESF!C5&gt;0,ESF!C5,ESF!C5*-1)</f>
        <v>114719224.73</v>
      </c>
      <c r="J12" s="135" t="s">
        <v>275</v>
      </c>
      <c r="K12" s="178">
        <f>IF(EAA!B5&gt;0,EAA!B5,EAA!B5*-1)</f>
        <v>114719224.73</v>
      </c>
      <c r="L12" s="137">
        <f t="shared" ref="L12:L43" si="1">ROUND(I12-K12,2)</f>
        <v>0</v>
      </c>
      <c r="M12" s="192" t="s">
        <v>162</v>
      </c>
    </row>
    <row r="13" spans="1:13" x14ac:dyDescent="0.2">
      <c r="A13" s="91"/>
      <c r="B13" s="219" t="s">
        <v>164</v>
      </c>
      <c r="C13" s="138" t="s">
        <v>274</v>
      </c>
      <c r="D13" s="139">
        <f>IF(ESF!B6&gt;0,ESF!B6,ESF!B6*-1)</f>
        <v>6313204.5499999998</v>
      </c>
      <c r="E13" s="140" t="s">
        <v>275</v>
      </c>
      <c r="F13" s="120">
        <f>IF(EAA!E6&gt;0,EAA!E6,EAA!E6*-1)</f>
        <v>6313204.5500000119</v>
      </c>
      <c r="G13" s="141">
        <f t="shared" si="0"/>
        <v>0</v>
      </c>
      <c r="H13" s="142" t="s">
        <v>274</v>
      </c>
      <c r="I13" s="143">
        <f>IF(ESF!C6&gt;0,ESF!C6,ESF!C6*-1)</f>
        <v>6263524.7699999996</v>
      </c>
      <c r="J13" s="119" t="s">
        <v>275</v>
      </c>
      <c r="K13" s="143">
        <f>IF(EAA!B6&gt;0,EAA!B6,EAA!B6*-1)</f>
        <v>6263524.7699999996</v>
      </c>
      <c r="L13" s="144">
        <f t="shared" si="1"/>
        <v>0</v>
      </c>
      <c r="M13" s="193" t="s">
        <v>164</v>
      </c>
    </row>
    <row r="14" spans="1:13" x14ac:dyDescent="0.2">
      <c r="A14" s="91"/>
      <c r="B14" s="219" t="s">
        <v>166</v>
      </c>
      <c r="C14" s="138" t="s">
        <v>274</v>
      </c>
      <c r="D14" s="139">
        <f>IF(ESF!B7&gt;0,ESF!B7,ESF!B7*-1)</f>
        <v>14699577.15</v>
      </c>
      <c r="E14" s="140" t="s">
        <v>275</v>
      </c>
      <c r="F14" s="120">
        <f>IF(EAA!E7&gt;0,EAA!E7,EAA!E7*-1)</f>
        <v>14699577.150000002</v>
      </c>
      <c r="G14" s="141">
        <f t="shared" si="0"/>
        <v>0</v>
      </c>
      <c r="H14" s="142" t="s">
        <v>274</v>
      </c>
      <c r="I14" s="143">
        <f>IF(ESF!C7&gt;0,ESF!C7,ESF!C7*-1)</f>
        <v>25391179.100000001</v>
      </c>
      <c r="J14" s="119" t="s">
        <v>275</v>
      </c>
      <c r="K14" s="143">
        <f>IF(EAA!B7&gt;0,EAA!B7,EAA!B7*-1)</f>
        <v>25391179.100000001</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404788727.74000001</v>
      </c>
      <c r="E21" s="140" t="s">
        <v>275</v>
      </c>
      <c r="F21" s="120">
        <f>IF(EAA!E15&gt;0,EAA!E15,EAA!E15*-1)</f>
        <v>404788727.74000001</v>
      </c>
      <c r="G21" s="141">
        <f t="shared" si="0"/>
        <v>0</v>
      </c>
      <c r="H21" s="142" t="s">
        <v>274</v>
      </c>
      <c r="I21" s="143">
        <f>IF(ESF!C18&gt;0,ESF!C18,ESF!C18*-1)</f>
        <v>350606019.18000001</v>
      </c>
      <c r="J21" s="119" t="s">
        <v>275</v>
      </c>
      <c r="K21" s="143">
        <f>IF(EAA!B15&gt;0,EAA!B15,EAA!B15*-1)</f>
        <v>350606019.18000001</v>
      </c>
      <c r="L21" s="144">
        <f t="shared" si="1"/>
        <v>0</v>
      </c>
      <c r="M21" s="193" t="s">
        <v>184</v>
      </c>
    </row>
    <row r="22" spans="1:13" x14ac:dyDescent="0.2">
      <c r="A22" s="91"/>
      <c r="B22" s="219" t="s">
        <v>186</v>
      </c>
      <c r="C22" s="138" t="s">
        <v>274</v>
      </c>
      <c r="D22" s="139">
        <f>IF(ESF!B19&gt;0,ESF!B19,ESF!B19*-1)</f>
        <v>361880904.93000001</v>
      </c>
      <c r="E22" s="140" t="s">
        <v>275</v>
      </c>
      <c r="F22" s="120">
        <f>IF(EAA!E16&gt;0,EAA!E16,EAA!E16*-1)</f>
        <v>361880904.93000001</v>
      </c>
      <c r="G22" s="141">
        <f t="shared" si="0"/>
        <v>0</v>
      </c>
      <c r="H22" s="142" t="s">
        <v>274</v>
      </c>
      <c r="I22" s="143">
        <f>IF(ESF!C19&gt;0,ESF!C19,ESF!C19*-1)</f>
        <v>361685793.48000002</v>
      </c>
      <c r="J22" s="119" t="s">
        <v>275</v>
      </c>
      <c r="K22" s="143">
        <f>IF(EAA!B16&gt;0,EAA!B16,EAA!B16*-1)</f>
        <v>361685793.48000002</v>
      </c>
      <c r="L22" s="144">
        <f t="shared" si="1"/>
        <v>0</v>
      </c>
      <c r="M22" s="193" t="s">
        <v>186</v>
      </c>
    </row>
    <row r="23" spans="1:13" x14ac:dyDescent="0.2">
      <c r="A23" s="91"/>
      <c r="B23" s="219" t="s">
        <v>188</v>
      </c>
      <c r="C23" s="138" t="s">
        <v>274</v>
      </c>
      <c r="D23" s="139">
        <f>IF(ESF!B20&gt;0,ESF!B20,ESF!B20*-1)</f>
        <v>135966.14000000001</v>
      </c>
      <c r="E23" s="140" t="s">
        <v>275</v>
      </c>
      <c r="F23" s="120">
        <f>IF(EAA!E17&gt;0,EAA!E17,EAA!E17*-1)</f>
        <v>135966.14000000001</v>
      </c>
      <c r="G23" s="141">
        <f t="shared" si="0"/>
        <v>0</v>
      </c>
      <c r="H23" s="142" t="s">
        <v>274</v>
      </c>
      <c r="I23" s="143">
        <f>IF(ESF!C20&gt;0,ESF!C20,ESF!C20*-1)</f>
        <v>135966.14000000001</v>
      </c>
      <c r="J23" s="119" t="s">
        <v>275</v>
      </c>
      <c r="K23" s="143">
        <f>IF(EAA!B17&gt;0,EAA!B17,EAA!B17*-1)</f>
        <v>135966.14000000001</v>
      </c>
      <c r="L23" s="144">
        <f t="shared" si="1"/>
        <v>0</v>
      </c>
      <c r="M23" s="193" t="s">
        <v>188</v>
      </c>
    </row>
    <row r="24" spans="1:13" ht="22.5" x14ac:dyDescent="0.2">
      <c r="A24" s="91"/>
      <c r="B24" s="219" t="s">
        <v>190</v>
      </c>
      <c r="C24" s="138" t="s">
        <v>274</v>
      </c>
      <c r="D24" s="139">
        <f>IF(ESF!B21&gt;0,ESF!B21,ESF!B21*-1)</f>
        <v>78473787.879999995</v>
      </c>
      <c r="E24" s="140" t="s">
        <v>275</v>
      </c>
      <c r="F24" s="120">
        <f>IF(EAA!E18&gt;0,EAA!E18,EAA!E18*-1)</f>
        <v>78473787.879999995</v>
      </c>
      <c r="G24" s="141">
        <f t="shared" si="0"/>
        <v>0</v>
      </c>
      <c r="H24" s="142" t="s">
        <v>274</v>
      </c>
      <c r="I24" s="143">
        <f>IF(ESF!C21&gt;0,ESF!C21,ESF!C21*-1)</f>
        <v>78473787.879999995</v>
      </c>
      <c r="J24" s="119" t="s">
        <v>275</v>
      </c>
      <c r="K24" s="143">
        <f>IF(EAA!B18&gt;0,EAA!B18,EAA!B18*-1)</f>
        <v>78473787.879999995</v>
      </c>
      <c r="L24" s="144">
        <f t="shared" si="1"/>
        <v>0</v>
      </c>
      <c r="M24" s="193" t="s">
        <v>190</v>
      </c>
    </row>
    <row r="25" spans="1:13" x14ac:dyDescent="0.2">
      <c r="A25" s="91"/>
      <c r="B25" s="219" t="s">
        <v>192</v>
      </c>
      <c r="C25" s="138" t="s">
        <v>274</v>
      </c>
      <c r="D25" s="139">
        <f>IF(ESF!B22&gt;0,ESF!B22,ESF!B22*-1)</f>
        <v>1176759.67</v>
      </c>
      <c r="E25" s="140" t="s">
        <v>275</v>
      </c>
      <c r="F25" s="120">
        <f>IF(EAA!E19&gt;0,EAA!E19,EAA!E19*-1)</f>
        <v>1176759.67</v>
      </c>
      <c r="G25" s="141">
        <f t="shared" si="0"/>
        <v>0</v>
      </c>
      <c r="H25" s="142" t="s">
        <v>274</v>
      </c>
      <c r="I25" s="143">
        <f>IF(ESF!C22&gt;0,ESF!C22,ESF!C22*-1)</f>
        <v>1176759.67</v>
      </c>
      <c r="J25" s="119" t="s">
        <v>275</v>
      </c>
      <c r="K25" s="143">
        <f>IF(EAA!B19&gt;0,EAA!B19,EAA!B19*-1)</f>
        <v>1176759.67</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122671445.19</v>
      </c>
      <c r="E28" s="156" t="s">
        <v>276</v>
      </c>
      <c r="F28" s="124">
        <f>IF(EFE!B65&gt;0,EFE!B65,EFE!B65*-1)</f>
        <v>122671445.19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114719224.73</v>
      </c>
      <c r="J29" s="115" t="s">
        <v>276</v>
      </c>
      <c r="K29" s="114">
        <f>IF(EFE!B63&gt;0,EFE!B63,EFE!B63*-1)</f>
        <v>114719224.73</v>
      </c>
      <c r="L29" s="116">
        <f t="shared" si="1"/>
        <v>0</v>
      </c>
      <c r="M29" s="191" t="s">
        <v>162</v>
      </c>
    </row>
    <row r="30" spans="1:13" ht="12" thickBot="1" x14ac:dyDescent="0.25">
      <c r="A30" s="89" t="s">
        <v>30</v>
      </c>
      <c r="B30" s="226" t="s">
        <v>277</v>
      </c>
      <c r="C30" s="154" t="s">
        <v>274</v>
      </c>
      <c r="D30" s="124">
        <f>IF(ESF!B28&gt;0,ESF!B28,ESF!B28*-1)</f>
        <v>833192797.49000001</v>
      </c>
      <c r="E30" s="115" t="s">
        <v>274</v>
      </c>
      <c r="F30" s="124">
        <f>IF(ESF!E48&gt;0,ESF!E48,ESF!E48*-1)</f>
        <v>833192797.49000001</v>
      </c>
      <c r="G30" s="127">
        <f>ROUND(D30-F30,2)</f>
        <v>0</v>
      </c>
      <c r="H30" s="113" t="s">
        <v>274</v>
      </c>
      <c r="I30" s="114">
        <f>IF(ESF!C28&gt;0,ESF!C28,ESF!C28*-1)</f>
        <v>781504679.19000006</v>
      </c>
      <c r="J30" s="115" t="s">
        <v>274</v>
      </c>
      <c r="K30" s="114">
        <f>IF(ESF!F48&gt;0,ESF!F48,ESF!F48*-1)</f>
        <v>781504679.18999994</v>
      </c>
      <c r="L30" s="116">
        <f t="shared" si="1"/>
        <v>0</v>
      </c>
      <c r="M30" s="191" t="s">
        <v>277</v>
      </c>
    </row>
    <row r="31" spans="1:13" ht="12" thickBot="1" x14ac:dyDescent="0.25">
      <c r="A31" s="89" t="s">
        <v>33</v>
      </c>
      <c r="B31" s="226" t="s">
        <v>278</v>
      </c>
      <c r="C31" s="154" t="s">
        <v>274</v>
      </c>
      <c r="D31" s="124">
        <f>IF(ESF!E26&gt;0,ESF!E26,ESF!E26*-1)</f>
        <v>32074272.379999999</v>
      </c>
      <c r="E31" s="115" t="s">
        <v>289</v>
      </c>
      <c r="F31" s="124">
        <f>IF(ADP!E34&gt;0,ADP!E34,ADP!E34*-1)</f>
        <v>32877843.800000001</v>
      </c>
      <c r="G31" s="127">
        <f>ROUND(D31-F31,2)</f>
        <v>-803571.42</v>
      </c>
      <c r="H31" s="113" t="s">
        <v>274</v>
      </c>
      <c r="I31" s="114">
        <f>IF(ESF!F26&gt;0,ESF!F26,ESF!F26*-1)</f>
        <v>54027020.82</v>
      </c>
      <c r="J31" s="115" t="s">
        <v>289</v>
      </c>
      <c r="K31" s="114">
        <f>IF(ADP!D34&gt;0,ADP!D34,ADP!D34*-1)</f>
        <v>54027020.82</v>
      </c>
      <c r="L31" s="116">
        <f t="shared" si="1"/>
        <v>0</v>
      </c>
      <c r="M31" s="191" t="s">
        <v>278</v>
      </c>
    </row>
    <row r="32" spans="1:13" x14ac:dyDescent="0.2">
      <c r="A32" s="90" t="s">
        <v>36</v>
      </c>
      <c r="B32" s="230" t="s">
        <v>201</v>
      </c>
      <c r="C32" s="431"/>
      <c r="D32" s="432"/>
      <c r="E32" s="432"/>
      <c r="F32" s="432"/>
      <c r="G32" s="433"/>
      <c r="H32" s="134" t="s">
        <v>274</v>
      </c>
      <c r="I32" s="136">
        <f>IF(ESF!F30&gt;0,ESF!F30,ESF!F30*-1)</f>
        <v>78189538.469999999</v>
      </c>
      <c r="J32" s="135" t="s">
        <v>288</v>
      </c>
      <c r="K32" s="136">
        <f>IF(VHP!B4&gt;0,VHP!B4,VHP!B4*-1)</f>
        <v>78189538.469999999</v>
      </c>
      <c r="L32" s="137">
        <f t="shared" si="1"/>
        <v>0</v>
      </c>
      <c r="M32" s="195" t="s">
        <v>201</v>
      </c>
    </row>
    <row r="33" spans="1:15" ht="12" thickBot="1" x14ac:dyDescent="0.25">
      <c r="A33" s="92"/>
      <c r="B33" s="231" t="s">
        <v>201</v>
      </c>
      <c r="C33" s="429"/>
      <c r="D33" s="430"/>
      <c r="E33" s="430"/>
      <c r="F33" s="430"/>
      <c r="G33" s="434"/>
      <c r="H33" s="162" t="s">
        <v>274</v>
      </c>
      <c r="I33" s="152">
        <f>IF(ESF!F30&gt;0,ESF!F30,ESF!F30*-1)</f>
        <v>78189538.469999999</v>
      </c>
      <c r="J33" s="151" t="s">
        <v>288</v>
      </c>
      <c r="K33" s="152">
        <f>IF(VHP!F4&gt;0,VHP!F4,VHP!F4*-1)</f>
        <v>78189538.469999999</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805667196.83999991</v>
      </c>
      <c r="J34" s="115" t="s">
        <v>288</v>
      </c>
      <c r="K34" s="114">
        <f>IF(VHP!F9&gt;0,VHP!F9,VHP!F9*-1)</f>
        <v>805667196.83999991</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801118525.11000001</v>
      </c>
      <c r="E37" s="115" t="s">
        <v>288</v>
      </c>
      <c r="F37" s="124">
        <f>IF(VHP!F38&gt;0,VHP!F38,VHP!F38*-1)</f>
        <v>801118525.1099999</v>
      </c>
      <c r="G37" s="127">
        <f>ROUND(D37-F37,2)</f>
        <v>0</v>
      </c>
      <c r="H37" s="113" t="s">
        <v>274</v>
      </c>
      <c r="I37" s="114">
        <f>IF(ESF!F46&gt;0,ESF!F46,ESF!F46*-1)</f>
        <v>727477658.36999989</v>
      </c>
      <c r="J37" s="115" t="s">
        <v>288</v>
      </c>
      <c r="K37" s="114">
        <f>IF(VHP!F20&gt;0,VHP!F20,VHP!F20*-1)</f>
        <v>727477658.36999989</v>
      </c>
      <c r="L37" s="116">
        <f t="shared" si="1"/>
        <v>0</v>
      </c>
      <c r="M37" s="200" t="s">
        <v>279</v>
      </c>
    </row>
    <row r="38" spans="1:15" ht="22.5" x14ac:dyDescent="0.2">
      <c r="A38" s="90" t="s">
        <v>45</v>
      </c>
      <c r="B38" s="230" t="s">
        <v>280</v>
      </c>
      <c r="C38" s="431"/>
      <c r="D38" s="432"/>
      <c r="E38" s="432"/>
      <c r="F38" s="432"/>
      <c r="G38" s="433"/>
      <c r="H38" s="134" t="s">
        <v>288</v>
      </c>
      <c r="I38" s="136">
        <f>IF(VHP!B4&gt;0,VHP!B4,VHP!B4*-1)</f>
        <v>78189538.469999999</v>
      </c>
      <c r="J38" s="135" t="s">
        <v>274</v>
      </c>
      <c r="K38" s="136">
        <f>IF(ESF!F30&gt;0,ESF!F30,ESF!F30*-1)</f>
        <v>78189538.469999999</v>
      </c>
      <c r="L38" s="137">
        <f t="shared" si="1"/>
        <v>0</v>
      </c>
      <c r="M38" s="195" t="s">
        <v>280</v>
      </c>
    </row>
    <row r="39" spans="1:15" ht="23.25" thickBot="1" x14ac:dyDescent="0.25">
      <c r="A39" s="92"/>
      <c r="B39" s="231" t="s">
        <v>280</v>
      </c>
      <c r="C39" s="429"/>
      <c r="D39" s="430"/>
      <c r="E39" s="430"/>
      <c r="F39" s="430"/>
      <c r="G39" s="434"/>
      <c r="H39" s="162" t="s">
        <v>288</v>
      </c>
      <c r="I39" s="152">
        <f>IF(VHP!F4&gt;0,VHP!F4,VHP!F4*-1)</f>
        <v>78189538.469999999</v>
      </c>
      <c r="J39" s="151" t="s">
        <v>274</v>
      </c>
      <c r="K39" s="152">
        <f>IF(ESF!F30&gt;0,ESF!F30,ESF!F30*-1)</f>
        <v>78189538.469999999</v>
      </c>
      <c r="L39" s="153">
        <f t="shared" si="1"/>
        <v>0</v>
      </c>
      <c r="M39" s="196" t="s">
        <v>280</v>
      </c>
    </row>
    <row r="40" spans="1:15" ht="23.25" thickBot="1" x14ac:dyDescent="0.25">
      <c r="A40" s="89" t="s">
        <v>48</v>
      </c>
      <c r="B40" s="232" t="s">
        <v>281</v>
      </c>
      <c r="C40" s="429"/>
      <c r="D40" s="430"/>
      <c r="E40" s="430"/>
      <c r="F40" s="430"/>
      <c r="G40" s="434"/>
      <c r="H40" s="113" t="s">
        <v>288</v>
      </c>
      <c r="I40" s="114">
        <f>IF(VHP!F9&gt;0,VHP!F9,VHP!F9*-1)</f>
        <v>805667196.83999991</v>
      </c>
      <c r="J40" s="115" t="s">
        <v>274</v>
      </c>
      <c r="K40" s="114">
        <f>IF(ESF!F35&gt;0,ESF!F35,ESF!F35*-1)</f>
        <v>805667196.83999991</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801118525.1099999</v>
      </c>
      <c r="E43" s="115" t="s">
        <v>274</v>
      </c>
      <c r="F43" s="163">
        <f>IF(ESF!E46&gt;0,ESF!E46,ESF!E46*-1)</f>
        <v>801118525.11000001</v>
      </c>
      <c r="G43" s="127">
        <f t="shared" ref="G43:G49" si="2">ROUND(D43-F43,2)</f>
        <v>0</v>
      </c>
      <c r="H43" s="113" t="s">
        <v>288</v>
      </c>
      <c r="I43" s="114">
        <f>IF(VHP!F20&gt;0,VHP!F20,VHP!F20*-1)</f>
        <v>727477658.36999989</v>
      </c>
      <c r="J43" s="115" t="s">
        <v>274</v>
      </c>
      <c r="K43" s="114">
        <f>IF(ESF!F46&gt;0,ESF!F46,ESF!F46*-1)</f>
        <v>727477658.36999989</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223380580.44</v>
      </c>
      <c r="E50" s="115" t="s">
        <v>290</v>
      </c>
      <c r="F50" s="163">
        <f>IF(CSF!$B52&gt;0,CSF!$B52,CSF!$C52)</f>
        <v>223380580.44</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149739713.69999999</v>
      </c>
      <c r="E53" s="115" t="s">
        <v>290</v>
      </c>
      <c r="F53" s="163">
        <f>IF(CSF!$B51&gt;0,CSF!$B51,CSF!$C51)</f>
        <v>149739713.69999999</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73809998.700000003</v>
      </c>
      <c r="E54" s="135" t="s">
        <v>274</v>
      </c>
      <c r="F54" s="164">
        <f>IF(ESF!E36&gt;0,ESF!E36,ESF!E36*-1)</f>
        <v>73809998.700000003</v>
      </c>
      <c r="G54" s="133">
        <f t="shared" si="3"/>
        <v>0</v>
      </c>
      <c r="H54" s="429"/>
      <c r="I54" s="430"/>
      <c r="J54" s="430"/>
      <c r="K54" s="430"/>
      <c r="L54" s="434"/>
      <c r="M54" s="206" t="s">
        <v>156</v>
      </c>
    </row>
    <row r="55" spans="1:13" ht="12" thickBot="1" x14ac:dyDescent="0.25">
      <c r="A55" s="92"/>
      <c r="B55" s="238" t="s">
        <v>156</v>
      </c>
      <c r="C55" s="162" t="s">
        <v>288</v>
      </c>
      <c r="D55" s="148">
        <f>IF(VHP!D28&gt;0,VHP!D28,VHP!D28*-1)</f>
        <v>73809998.700000003</v>
      </c>
      <c r="E55" s="151" t="s">
        <v>284</v>
      </c>
      <c r="F55" s="169">
        <f>IF(ACT!B68&gt;0,ACT!B68,ACT!B68*-1)</f>
        <v>73809998.700000018</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223549712.40000001</v>
      </c>
      <c r="J56" s="179" t="s">
        <v>274</v>
      </c>
      <c r="K56" s="178">
        <f>IF(ESF!F36&gt;0,ESF!F36,ESF!F36*-1)</f>
        <v>223549712.40000001</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223549712.40000001</v>
      </c>
      <c r="J57" s="119" t="s">
        <v>284</v>
      </c>
      <c r="K57" s="181">
        <f>IF(ACT!C68&gt;0,ACT!C68,ACT!C68*-1)</f>
        <v>223549712.39999998</v>
      </c>
      <c r="L57" s="144">
        <f t="shared" si="4"/>
        <v>0</v>
      </c>
      <c r="M57" s="204" t="s">
        <v>156</v>
      </c>
    </row>
    <row r="58" spans="1:13" x14ac:dyDescent="0.2">
      <c r="A58" s="100" t="s">
        <v>68</v>
      </c>
      <c r="B58" s="248" t="s">
        <v>206</v>
      </c>
      <c r="C58" s="167" t="s">
        <v>288</v>
      </c>
      <c r="D58" s="120">
        <f>IF(VHP!D29&gt;0,VHP!D29,VHP!D29*-1)</f>
        <v>223549712.40000001</v>
      </c>
      <c r="E58" s="175"/>
      <c r="F58" s="175"/>
      <c r="G58" s="175"/>
      <c r="H58" s="441"/>
      <c r="I58" s="442"/>
      <c r="J58" s="119" t="s">
        <v>274</v>
      </c>
      <c r="K58" s="143">
        <f>IF(ESF!F36&gt;0,ESF!F36,ESF!F36*-1)</f>
        <v>223549712.40000001</v>
      </c>
      <c r="L58" s="144">
        <f>ROUND((D58-K58),2)</f>
        <v>0</v>
      </c>
      <c r="M58" s="208" t="s">
        <v>206</v>
      </c>
    </row>
    <row r="59" spans="1:13" ht="12" thickBot="1" x14ac:dyDescent="0.25">
      <c r="A59" s="92"/>
      <c r="B59" s="249" t="s">
        <v>206</v>
      </c>
      <c r="C59" s="170" t="s">
        <v>288</v>
      </c>
      <c r="D59" s="171">
        <f>IF(VHP!D29&gt;0,VHP!D29,VHP!D29*-1)</f>
        <v>223549712.40000001</v>
      </c>
      <c r="E59" s="175"/>
      <c r="F59" s="175"/>
      <c r="G59" s="175"/>
      <c r="H59" s="435"/>
      <c r="I59" s="443"/>
      <c r="J59" s="172" t="s">
        <v>285</v>
      </c>
      <c r="K59" s="181">
        <f>IF(ACT!C68&gt;0,ACT!C68,ACT!C68*-1)</f>
        <v>223549712.39999998</v>
      </c>
      <c r="L59" s="182">
        <f>ROUND((D59-K59),2)</f>
        <v>0</v>
      </c>
      <c r="M59" s="203" t="s">
        <v>206</v>
      </c>
    </row>
    <row r="60" spans="1:13" ht="12" thickBot="1" x14ac:dyDescent="0.25">
      <c r="A60" s="95" t="s">
        <v>72</v>
      </c>
      <c r="B60" s="241" t="s">
        <v>162</v>
      </c>
      <c r="C60" s="113" t="s">
        <v>290</v>
      </c>
      <c r="D60" s="163">
        <f>IF(CSF!$B5&gt;0,CSF!$B5,CSF!$C5)</f>
        <v>7952220.46</v>
      </c>
      <c r="E60" s="115" t="s">
        <v>276</v>
      </c>
      <c r="F60" s="163">
        <f>IF(EFE!B61&gt;0,EFE!B61,EFE!B61*-1)</f>
        <v>7952220.4600000083</v>
      </c>
      <c r="G60" s="127">
        <f>ROUND(D60-F60,2)</f>
        <v>0</v>
      </c>
      <c r="H60" s="431"/>
      <c r="I60" s="432"/>
      <c r="J60" s="432"/>
      <c r="K60" s="432"/>
      <c r="L60" s="433"/>
      <c r="M60" s="209" t="s">
        <v>162</v>
      </c>
    </row>
    <row r="61" spans="1:13" x14ac:dyDescent="0.2">
      <c r="A61" s="93" t="s">
        <v>75</v>
      </c>
      <c r="B61" s="242" t="s">
        <v>162</v>
      </c>
      <c r="C61" s="134" t="s">
        <v>290</v>
      </c>
      <c r="D61" s="164">
        <f>IF(CSF!$B5&gt;0,CSF!$B5,CSF!$C5)</f>
        <v>7952220.46</v>
      </c>
      <c r="E61" s="135" t="s">
        <v>275</v>
      </c>
      <c r="F61" s="164">
        <f>IF(EAA!F5&gt;0,EAA!F5,EAA!F5*-1)</f>
        <v>7952220.4599999934</v>
      </c>
      <c r="G61" s="133">
        <f>ROUND(D61-F61,2)</f>
        <v>0</v>
      </c>
      <c r="H61" s="429"/>
      <c r="I61" s="430"/>
      <c r="J61" s="430"/>
      <c r="K61" s="430"/>
      <c r="L61" s="434"/>
      <c r="M61" s="210" t="s">
        <v>162</v>
      </c>
    </row>
    <row r="62" spans="1:13" x14ac:dyDescent="0.2">
      <c r="A62" s="96"/>
      <c r="B62" s="222" t="s">
        <v>164</v>
      </c>
      <c r="C62" s="167" t="s">
        <v>290</v>
      </c>
      <c r="D62" s="168">
        <f>IF(CSF!$B6&gt;0,CSF!$B6,CSF!$C6)</f>
        <v>49679.78</v>
      </c>
      <c r="E62" s="119" t="s">
        <v>275</v>
      </c>
      <c r="F62" s="168">
        <f>IF(EAA!F6&gt;0,EAA!F6,EAA!F6*-1)</f>
        <v>49679.780000012368</v>
      </c>
      <c r="G62" s="141">
        <f>ROUND(D62-F62,2)</f>
        <v>0</v>
      </c>
      <c r="H62" s="429"/>
      <c r="I62" s="430"/>
      <c r="J62" s="430"/>
      <c r="K62" s="430"/>
      <c r="L62" s="434"/>
      <c r="M62" s="211" t="s">
        <v>164</v>
      </c>
    </row>
    <row r="63" spans="1:13" x14ac:dyDescent="0.2">
      <c r="A63" s="96"/>
      <c r="B63" s="222" t="s">
        <v>166</v>
      </c>
      <c r="C63" s="167" t="s">
        <v>290</v>
      </c>
      <c r="D63" s="168">
        <f>IF(CSF!$B7&gt;0,CSF!$B7,CSF!$C7)</f>
        <v>10691601.949999999</v>
      </c>
      <c r="E63" s="119" t="s">
        <v>275</v>
      </c>
      <c r="F63" s="168">
        <f>IF(EAA!F7&gt;0,EAA!F7,EAA!F7*-1)</f>
        <v>10691601.949999999</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54182708.560000002</v>
      </c>
      <c r="E70" s="119" t="s">
        <v>275</v>
      </c>
      <c r="F70" s="168">
        <f>IF(EAA!F15&gt;0,EAA!F15,EAA!F15*-1)</f>
        <v>54182708.560000002</v>
      </c>
      <c r="G70" s="141">
        <f t="shared" si="5"/>
        <v>0</v>
      </c>
      <c r="H70" s="429"/>
      <c r="I70" s="430"/>
      <c r="J70" s="430"/>
      <c r="K70" s="430"/>
      <c r="L70" s="434"/>
      <c r="M70" s="211" t="s">
        <v>184</v>
      </c>
    </row>
    <row r="71" spans="1:13" x14ac:dyDescent="0.2">
      <c r="A71" s="96"/>
      <c r="B71" s="222" t="s">
        <v>186</v>
      </c>
      <c r="C71" s="167" t="s">
        <v>290</v>
      </c>
      <c r="D71" s="168">
        <f>IF(CSF!$B17&gt;0,CSF!$B17,CSF!$C17)</f>
        <v>195111.45</v>
      </c>
      <c r="E71" s="119" t="s">
        <v>275</v>
      </c>
      <c r="F71" s="168">
        <f>IF(EAA!F16&gt;0,EAA!F16,EAA!F16*-1)</f>
        <v>195111.44999998808</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149739713.69999999</v>
      </c>
      <c r="E80" s="115" t="s">
        <v>288</v>
      </c>
      <c r="F80" s="163">
        <f>IF((VHP!D28+VHP!D29)&gt;0,VHP!D28+VHP!D29,(VHP!D28+VHP!D29)*-1)</f>
        <v>149739713.69999999</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7952220.4600000083</v>
      </c>
      <c r="E81" s="115" t="s">
        <v>290</v>
      </c>
      <c r="F81" s="163">
        <f>IF(CSF!$B5&gt;0,CSF!$B5,CSF!$C5)</f>
        <v>7952220.46</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122671445.19</v>
      </c>
      <c r="E82" s="115" t="s">
        <v>274</v>
      </c>
      <c r="F82" s="163">
        <f>IF(ESF!B5&gt;0,ESF!B5,ESF!B5*-1)</f>
        <v>122671445.19</v>
      </c>
      <c r="G82" s="127">
        <f t="shared" si="6"/>
        <v>0</v>
      </c>
      <c r="H82" s="113" t="s">
        <v>276</v>
      </c>
      <c r="I82" s="114">
        <f>IF(EFE!C65&gt;0,EFE!C65,EFE!C65*-1)</f>
        <v>114719224.73</v>
      </c>
      <c r="J82" s="115" t="s">
        <v>274</v>
      </c>
      <c r="K82" s="114">
        <f>IF(ESF!C5&gt;0,ESF!C5,ESF!C5*-1)</f>
        <v>114719224.73</v>
      </c>
      <c r="L82" s="116">
        <f t="shared" ref="L82:L99" si="7">ROUND(I82-K82,2)</f>
        <v>0</v>
      </c>
      <c r="M82" s="191" t="s">
        <v>247</v>
      </c>
    </row>
    <row r="83" spans="1:13" ht="23.25" thickBot="1" x14ac:dyDescent="0.25">
      <c r="A83" s="95" t="s">
        <v>89</v>
      </c>
      <c r="B83" s="226" t="s">
        <v>246</v>
      </c>
      <c r="C83" s="183" t="s">
        <v>276</v>
      </c>
      <c r="D83" s="124">
        <f>IF(EFE!B63&gt;0,EFE!B63,EFE!B63*-1)</f>
        <v>114719224.73</v>
      </c>
      <c r="E83" s="438"/>
      <c r="F83" s="439"/>
      <c r="G83" s="439"/>
      <c r="H83" s="439"/>
      <c r="I83" s="440"/>
      <c r="J83" s="115" t="s">
        <v>274</v>
      </c>
      <c r="K83" s="184">
        <f>IF(ESF!C5&gt;0,ESF!C5,ESF!C5*-1)</f>
        <v>114719224.73</v>
      </c>
      <c r="L83" s="116">
        <f>ROUND(D83-K83,2)</f>
        <v>0</v>
      </c>
      <c r="M83" s="191" t="s">
        <v>246</v>
      </c>
    </row>
    <row r="84" spans="1:13" x14ac:dyDescent="0.2">
      <c r="A84" s="93" t="s">
        <v>91</v>
      </c>
      <c r="B84" s="244" t="s">
        <v>162</v>
      </c>
      <c r="C84" s="134" t="s">
        <v>275</v>
      </c>
      <c r="D84" s="253">
        <f>IF(EAA!E5&gt;0,EAA!E5,EAA!E5*-1)</f>
        <v>122671445.19</v>
      </c>
      <c r="E84" s="135" t="s">
        <v>274</v>
      </c>
      <c r="F84" s="255">
        <f>IF(ESF!B5&gt;0,ESF!B5,ESF!B5*-1)</f>
        <v>122671445.19</v>
      </c>
      <c r="G84" s="133">
        <f t="shared" ref="G84:G99" si="8">ROUND(D84-F84,2)</f>
        <v>0</v>
      </c>
      <c r="H84" s="134" t="s">
        <v>275</v>
      </c>
      <c r="I84" s="108">
        <f>IF(EAA!B5&gt;0,EAA!B5,EAA!B5*-1)</f>
        <v>114719224.73</v>
      </c>
      <c r="J84" s="135" t="s">
        <v>274</v>
      </c>
      <c r="K84" s="136">
        <f>IF(ESF!C5&gt;0,ESF!C5,ESF!C5*-1)</f>
        <v>114719224.73</v>
      </c>
      <c r="L84" s="137">
        <f t="shared" si="7"/>
        <v>0</v>
      </c>
      <c r="M84" s="213" t="s">
        <v>162</v>
      </c>
    </row>
    <row r="85" spans="1:13" x14ac:dyDescent="0.2">
      <c r="A85" s="96"/>
      <c r="B85" s="223" t="s">
        <v>164</v>
      </c>
      <c r="C85" s="167" t="s">
        <v>275</v>
      </c>
      <c r="D85" s="120">
        <f>IF(EAA!E6&gt;0,EAA!E6,EAA!E6*-1)</f>
        <v>6313204.5500000119</v>
      </c>
      <c r="E85" s="119" t="s">
        <v>274</v>
      </c>
      <c r="F85" s="168">
        <f>IF(ESF!B6&gt;0,ESF!B6,ESF!B6*-1)</f>
        <v>6313204.5499999998</v>
      </c>
      <c r="G85" s="141">
        <f t="shared" si="8"/>
        <v>0</v>
      </c>
      <c r="H85" s="167" t="s">
        <v>275</v>
      </c>
      <c r="I85" s="143">
        <f>IF(EAA!B6&gt;0,EAA!B6,EAA!B6*-1)</f>
        <v>6263524.7699999996</v>
      </c>
      <c r="J85" s="119" t="s">
        <v>274</v>
      </c>
      <c r="K85" s="143">
        <f>IF(ESF!C6&gt;0,ESF!C6,ESF!C6*-1)</f>
        <v>6263524.7699999996</v>
      </c>
      <c r="L85" s="144">
        <f t="shared" si="7"/>
        <v>0</v>
      </c>
      <c r="M85" s="214" t="s">
        <v>164</v>
      </c>
    </row>
    <row r="86" spans="1:13" x14ac:dyDescent="0.2">
      <c r="A86" s="96"/>
      <c r="B86" s="223" t="s">
        <v>166</v>
      </c>
      <c r="C86" s="167" t="s">
        <v>275</v>
      </c>
      <c r="D86" s="120">
        <f>IF(EAA!E7&gt;0,EAA!E7,EAA!E7*-1)</f>
        <v>14699577.150000002</v>
      </c>
      <c r="E86" s="119" t="s">
        <v>274</v>
      </c>
      <c r="F86" s="168">
        <f>IF(ESF!B7&gt;0,ESF!B7,ESF!B7*-1)</f>
        <v>14699577.15</v>
      </c>
      <c r="G86" s="141">
        <f t="shared" si="8"/>
        <v>0</v>
      </c>
      <c r="H86" s="167" t="s">
        <v>275</v>
      </c>
      <c r="I86" s="143">
        <f>IF(EAA!B7&gt;0,EAA!B7,EAA!B7*-1)</f>
        <v>25391179.100000001</v>
      </c>
      <c r="J86" s="119" t="s">
        <v>274</v>
      </c>
      <c r="K86" s="143">
        <f>IF(ESF!C7&gt;0,ESF!C7,ESF!C7*-1)</f>
        <v>25391179.100000001</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404788727.74000001</v>
      </c>
      <c r="E93" s="119" t="s">
        <v>274</v>
      </c>
      <c r="F93" s="168">
        <f>IF(ESF!B18&gt;0,ESF!B18,ESF!B18*-1)</f>
        <v>404788727.74000001</v>
      </c>
      <c r="G93" s="141">
        <f t="shared" si="8"/>
        <v>0</v>
      </c>
      <c r="H93" s="167" t="s">
        <v>275</v>
      </c>
      <c r="I93" s="143">
        <f>IF(EAA!B15&gt;0,EAA!B15,EAA!B15*-1)</f>
        <v>350606019.18000001</v>
      </c>
      <c r="J93" s="119" t="s">
        <v>274</v>
      </c>
      <c r="K93" s="143">
        <f>IF(ESF!C18&gt;0,ESF!C18,ESF!C18*-1)</f>
        <v>350606019.18000001</v>
      </c>
      <c r="L93" s="144">
        <f t="shared" si="7"/>
        <v>0</v>
      </c>
      <c r="M93" s="214" t="s">
        <v>184</v>
      </c>
    </row>
    <row r="94" spans="1:13" x14ac:dyDescent="0.2">
      <c r="A94" s="96"/>
      <c r="B94" s="223" t="s">
        <v>186</v>
      </c>
      <c r="C94" s="167" t="s">
        <v>275</v>
      </c>
      <c r="D94" s="120">
        <f>IF(EAA!E16&gt;0,EAA!E16,EAA!E16*-1)</f>
        <v>361880904.93000001</v>
      </c>
      <c r="E94" s="119" t="s">
        <v>274</v>
      </c>
      <c r="F94" s="168">
        <f>IF(ESF!B19&gt;0,ESF!B19,ESF!B19*-1)</f>
        <v>361880904.93000001</v>
      </c>
      <c r="G94" s="141">
        <f t="shared" si="8"/>
        <v>0</v>
      </c>
      <c r="H94" s="167" t="s">
        <v>275</v>
      </c>
      <c r="I94" s="143">
        <f>IF(EAA!B16&gt;0,EAA!B16,EAA!B16*-1)</f>
        <v>361685793.48000002</v>
      </c>
      <c r="J94" s="119" t="s">
        <v>274</v>
      </c>
      <c r="K94" s="143">
        <f>IF(ESF!C19&gt;0,ESF!C19,ESF!C19*-1)</f>
        <v>361685793.48000002</v>
      </c>
      <c r="L94" s="144">
        <f t="shared" si="7"/>
        <v>0</v>
      </c>
      <c r="M94" s="214" t="s">
        <v>186</v>
      </c>
    </row>
    <row r="95" spans="1:13" x14ac:dyDescent="0.2">
      <c r="A95" s="96"/>
      <c r="B95" s="223" t="s">
        <v>188</v>
      </c>
      <c r="C95" s="167" t="s">
        <v>275</v>
      </c>
      <c r="D95" s="120">
        <f>IF(EAA!E17&gt;0,EAA!E17,EAA!E17*-1)</f>
        <v>135966.14000000001</v>
      </c>
      <c r="E95" s="119" t="s">
        <v>274</v>
      </c>
      <c r="F95" s="168">
        <f>IF(ESF!B20&gt;0,ESF!B20,ESF!B20*-1)</f>
        <v>135966.14000000001</v>
      </c>
      <c r="G95" s="141">
        <f t="shared" si="8"/>
        <v>0</v>
      </c>
      <c r="H95" s="167" t="s">
        <v>275</v>
      </c>
      <c r="I95" s="143">
        <f>IF(EAA!B17&gt;0,EAA!B17,EAA!B17*-1)</f>
        <v>135966.14000000001</v>
      </c>
      <c r="J95" s="119" t="s">
        <v>274</v>
      </c>
      <c r="K95" s="143">
        <f>IF(ESF!C20&gt;0,ESF!C20,ESF!C20*-1)</f>
        <v>135966.14000000001</v>
      </c>
      <c r="L95" s="144">
        <f t="shared" si="7"/>
        <v>0</v>
      </c>
      <c r="M95" s="214" t="s">
        <v>188</v>
      </c>
    </row>
    <row r="96" spans="1:13" ht="22.5" x14ac:dyDescent="0.2">
      <c r="A96" s="96"/>
      <c r="B96" s="223" t="s">
        <v>190</v>
      </c>
      <c r="C96" s="167" t="s">
        <v>275</v>
      </c>
      <c r="D96" s="120">
        <f>IF(EAA!E18&gt;0,EAA!E18,EAA!E18*-1)</f>
        <v>78473787.879999995</v>
      </c>
      <c r="E96" s="119" t="s">
        <v>274</v>
      </c>
      <c r="F96" s="168">
        <f>IF(ESF!B21&gt;0,ESF!B21,ESF!B21*-1)</f>
        <v>78473787.879999995</v>
      </c>
      <c r="G96" s="141">
        <f t="shared" si="8"/>
        <v>0</v>
      </c>
      <c r="H96" s="167" t="s">
        <v>275</v>
      </c>
      <c r="I96" s="143">
        <f>IF(EAA!B18&gt;0,EAA!B18,EAA!B18*-1)</f>
        <v>78473787.879999995</v>
      </c>
      <c r="J96" s="119" t="s">
        <v>274</v>
      </c>
      <c r="K96" s="143">
        <f>IF(ESF!C21&gt;0,ESF!C21,ESF!C21*-1)</f>
        <v>78473787.879999995</v>
      </c>
      <c r="L96" s="144">
        <f t="shared" si="7"/>
        <v>0</v>
      </c>
      <c r="M96" s="214" t="s">
        <v>190</v>
      </c>
    </row>
    <row r="97" spans="1:13" x14ac:dyDescent="0.2">
      <c r="A97" s="96"/>
      <c r="B97" s="223" t="s">
        <v>192</v>
      </c>
      <c r="C97" s="167" t="s">
        <v>275</v>
      </c>
      <c r="D97" s="120">
        <f>IF(EAA!E19&gt;0,EAA!E19,EAA!E19*-1)</f>
        <v>1176759.67</v>
      </c>
      <c r="E97" s="119" t="s">
        <v>274</v>
      </c>
      <c r="F97" s="168">
        <f>IF(ESF!B22&gt;0,ESF!B22,ESF!B22*-1)</f>
        <v>1176759.67</v>
      </c>
      <c r="G97" s="141">
        <f t="shared" si="8"/>
        <v>0</v>
      </c>
      <c r="H97" s="167" t="s">
        <v>275</v>
      </c>
      <c r="I97" s="143">
        <f>IF(EAA!B19&gt;0,EAA!B19,EAA!B19*-1)</f>
        <v>1176759.67</v>
      </c>
      <c r="J97" s="119" t="s">
        <v>274</v>
      </c>
      <c r="K97" s="143">
        <f>IF(ESF!C22&gt;0,ESF!C22,ESF!C22*-1)</f>
        <v>1176759.67</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7952220.4599999934</v>
      </c>
      <c r="E100" s="179" t="s">
        <v>290</v>
      </c>
      <c r="F100" s="186">
        <f>IF(CSF!$B5&gt;0,CSF!$B5,CSF!$C5)</f>
        <v>7952220.46</v>
      </c>
      <c r="G100" s="187">
        <f>ROUND(D100-F100,2)</f>
        <v>0</v>
      </c>
      <c r="H100" s="429"/>
      <c r="I100" s="430"/>
      <c r="J100" s="430"/>
      <c r="K100" s="188"/>
      <c r="L100" s="189"/>
      <c r="M100" s="216" t="s">
        <v>162</v>
      </c>
    </row>
    <row r="101" spans="1:13" x14ac:dyDescent="0.2">
      <c r="A101" s="84"/>
      <c r="B101" s="224" t="s">
        <v>164</v>
      </c>
      <c r="C101" s="167" t="s">
        <v>275</v>
      </c>
      <c r="D101" s="185">
        <f>IF(EAA!F6&gt;0,EAA!F6,EAA!F6*-1)</f>
        <v>49679.780000012368</v>
      </c>
      <c r="E101" s="119" t="s">
        <v>290</v>
      </c>
      <c r="F101" s="168">
        <f>IF(CSF!$B6&gt;0,CSF!$B6,CSF!$C6)</f>
        <v>49679.78</v>
      </c>
      <c r="G101" s="141">
        <f>ROUND(D101-F101,2)</f>
        <v>0</v>
      </c>
      <c r="H101" s="429"/>
      <c r="I101" s="430"/>
      <c r="J101" s="430"/>
      <c r="K101" s="188"/>
      <c r="L101" s="189"/>
      <c r="M101" s="216" t="s">
        <v>164</v>
      </c>
    </row>
    <row r="102" spans="1:13" x14ac:dyDescent="0.2">
      <c r="A102" s="84"/>
      <c r="B102" s="224" t="s">
        <v>166</v>
      </c>
      <c r="C102" s="167" t="s">
        <v>275</v>
      </c>
      <c r="D102" s="185">
        <f>IF(EAA!F7&gt;0,EAA!F7,EAA!F7*-1)</f>
        <v>10691601.949999999</v>
      </c>
      <c r="E102" s="119" t="s">
        <v>290</v>
      </c>
      <c r="F102" s="168">
        <f>IF(CSF!$B7&gt;0,CSF!$B7,CSF!$C7)</f>
        <v>10691601.949999999</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54182708.560000002</v>
      </c>
      <c r="E109" s="119" t="s">
        <v>290</v>
      </c>
      <c r="F109" s="168">
        <f>IF(CSF!$B16&gt;0,CSF!$B16,CSF!$C16)</f>
        <v>54182708.560000002</v>
      </c>
      <c r="G109" s="141">
        <f t="shared" si="9"/>
        <v>0</v>
      </c>
      <c r="H109" s="429"/>
      <c r="I109" s="430"/>
      <c r="J109" s="430"/>
      <c r="K109" s="188"/>
      <c r="L109" s="189"/>
      <c r="M109" s="216" t="s">
        <v>184</v>
      </c>
    </row>
    <row r="110" spans="1:13" x14ac:dyDescent="0.2">
      <c r="A110" s="84"/>
      <c r="B110" s="224" t="s">
        <v>186</v>
      </c>
      <c r="C110" s="167" t="s">
        <v>275</v>
      </c>
      <c r="D110" s="185">
        <f>IF(EAA!F16&gt;0,EAA!F16,EAA!F16*-1)</f>
        <v>195111.44999998808</v>
      </c>
      <c r="E110" s="119" t="s">
        <v>290</v>
      </c>
      <c r="F110" s="168">
        <f>IF(CSF!$B17&gt;0,CSF!$B17,CSF!$C17)</f>
        <v>195111.45</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32877843.800000001</v>
      </c>
      <c r="E116" s="115" t="s">
        <v>274</v>
      </c>
      <c r="F116" s="124">
        <f>IF(ESF!E26&gt;0,ESF!E26,ESF!E26*-1)</f>
        <v>32074272.379999999</v>
      </c>
      <c r="G116" s="127">
        <f>ROUND(D116-F116,2)</f>
        <v>803571.42</v>
      </c>
      <c r="H116" s="113" t="s">
        <v>289</v>
      </c>
      <c r="I116" s="114">
        <f>IF(ADP!D34&gt;0,ADP!D34,ADP!D34*-1)</f>
        <v>54027020.82</v>
      </c>
      <c r="J116" s="115" t="s">
        <v>274</v>
      </c>
      <c r="K116" s="114">
        <f>IF(ESF!F26&gt;0,ESF!F26,ESF!F26*-1)</f>
        <v>54027020.82</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737</v>
      </c>
      <c r="B1" s="491"/>
      <c r="C1" s="491"/>
      <c r="D1" s="491"/>
      <c r="E1" s="492"/>
    </row>
    <row r="2" spans="1:5" x14ac:dyDescent="0.2">
      <c r="A2" s="411"/>
      <c r="B2" s="411"/>
      <c r="C2" s="411"/>
      <c r="D2" s="411"/>
      <c r="E2" s="411"/>
    </row>
    <row r="3" spans="1:5" ht="15" customHeight="1" x14ac:dyDescent="0.2">
      <c r="A3" s="509" t="s">
        <v>100</v>
      </c>
      <c r="B3" s="509"/>
      <c r="C3" s="282" t="s">
        <v>644</v>
      </c>
      <c r="D3" s="282" t="s">
        <v>337</v>
      </c>
      <c r="E3" s="282" t="s">
        <v>645</v>
      </c>
    </row>
    <row r="4" spans="1:5" x14ac:dyDescent="0.2">
      <c r="A4" s="412"/>
      <c r="B4" s="413"/>
      <c r="C4" s="414"/>
      <c r="D4" s="414"/>
      <c r="E4" s="414"/>
    </row>
    <row r="5" spans="1:5" ht="12.95" customHeight="1" x14ac:dyDescent="0.2">
      <c r="A5" s="415" t="s">
        <v>646</v>
      </c>
      <c r="B5" s="416"/>
      <c r="C5" s="417">
        <f>C6+C7</f>
        <v>567840000</v>
      </c>
      <c r="D5" s="417">
        <f>D6+D7</f>
        <v>153813585.68000001</v>
      </c>
      <c r="E5" s="417">
        <f>E6+E7</f>
        <v>153813585.68000001</v>
      </c>
    </row>
    <row r="6" spans="1:5" ht="12.95" customHeight="1" x14ac:dyDescent="0.2">
      <c r="A6" s="418"/>
      <c r="B6" s="419" t="s">
        <v>647</v>
      </c>
      <c r="C6" s="420"/>
      <c r="D6" s="420"/>
      <c r="E6" s="420"/>
    </row>
    <row r="7" spans="1:5" ht="12.95" customHeight="1" x14ac:dyDescent="0.2">
      <c r="A7" s="418"/>
      <c r="B7" s="419" t="s">
        <v>648</v>
      </c>
      <c r="C7" s="420">
        <v>567840000</v>
      </c>
      <c r="D7" s="420">
        <v>153813585.68000001</v>
      </c>
      <c r="E7" s="420">
        <v>153813585.68000001</v>
      </c>
    </row>
    <row r="8" spans="1:5" x14ac:dyDescent="0.2">
      <c r="A8" s="418"/>
      <c r="B8" s="421"/>
      <c r="C8" s="420"/>
      <c r="D8" s="420"/>
      <c r="E8" s="420"/>
    </row>
    <row r="9" spans="1:5" ht="12.95" customHeight="1" x14ac:dyDescent="0.2">
      <c r="A9" s="415" t="s">
        <v>649</v>
      </c>
      <c r="B9" s="416"/>
      <c r="C9" s="417">
        <f>C10+C11</f>
        <v>551168571.45000005</v>
      </c>
      <c r="D9" s="417">
        <f>D10+D11</f>
        <v>134381406.99000001</v>
      </c>
      <c r="E9" s="417">
        <f>E10+E11</f>
        <v>132166652.84</v>
      </c>
    </row>
    <row r="10" spans="1:5" ht="12.95" customHeight="1" x14ac:dyDescent="0.2">
      <c r="A10" s="418"/>
      <c r="B10" s="419" t="s">
        <v>650</v>
      </c>
      <c r="C10" s="420"/>
      <c r="D10" s="420"/>
      <c r="E10" s="420"/>
    </row>
    <row r="11" spans="1:5" ht="12.95" customHeight="1" x14ac:dyDescent="0.2">
      <c r="A11" s="418"/>
      <c r="B11" s="419" t="s">
        <v>651</v>
      </c>
      <c r="C11" s="420">
        <v>551168571.45000005</v>
      </c>
      <c r="D11" s="420">
        <v>134381406.99000001</v>
      </c>
      <c r="E11" s="420">
        <v>132166652.84</v>
      </c>
    </row>
    <row r="12" spans="1:5" x14ac:dyDescent="0.2">
      <c r="A12" s="418"/>
      <c r="B12" s="421"/>
      <c r="C12" s="420"/>
      <c r="D12" s="420"/>
      <c r="E12" s="420"/>
    </row>
    <row r="13" spans="1:5" ht="12.95" customHeight="1" x14ac:dyDescent="0.2">
      <c r="A13" s="415" t="s">
        <v>652</v>
      </c>
      <c r="B13" s="416"/>
      <c r="C13" s="417">
        <f>C5-C9</f>
        <v>16671428.549999952</v>
      </c>
      <c r="D13" s="417">
        <f>D5-D9</f>
        <v>19432178.689999998</v>
      </c>
      <c r="E13" s="417">
        <f>E5-E9</f>
        <v>21646932.840000004</v>
      </c>
    </row>
    <row r="14" spans="1:5" x14ac:dyDescent="0.2">
      <c r="A14" s="422"/>
      <c r="B14" s="423"/>
      <c r="C14" s="424"/>
      <c r="D14" s="424"/>
      <c r="E14" s="424"/>
    </row>
    <row r="15" spans="1:5" ht="15" customHeight="1" x14ac:dyDescent="0.2">
      <c r="A15" s="509" t="s">
        <v>100</v>
      </c>
      <c r="B15" s="509"/>
      <c r="C15" s="282" t="s">
        <v>644</v>
      </c>
      <c r="D15" s="282" t="s">
        <v>337</v>
      </c>
      <c r="E15" s="282" t="s">
        <v>645</v>
      </c>
    </row>
    <row r="16" spans="1:5" x14ac:dyDescent="0.2">
      <c r="A16" s="418"/>
      <c r="B16" s="419"/>
      <c r="C16" s="425"/>
      <c r="D16" s="425"/>
      <c r="E16" s="425"/>
    </row>
    <row r="17" spans="1:5" ht="12.95" customHeight="1" x14ac:dyDescent="0.2">
      <c r="A17" s="415" t="s">
        <v>653</v>
      </c>
      <c r="B17" s="416"/>
      <c r="C17" s="417">
        <f>C13</f>
        <v>16671428.549999952</v>
      </c>
      <c r="D17" s="417">
        <f>D13</f>
        <v>19432178.689999998</v>
      </c>
      <c r="E17" s="417">
        <f>E13</f>
        <v>21646932.840000004</v>
      </c>
    </row>
    <row r="18" spans="1:5" x14ac:dyDescent="0.2">
      <c r="A18" s="418"/>
      <c r="B18" s="419"/>
      <c r="C18" s="417"/>
      <c r="D18" s="417"/>
      <c r="E18" s="417"/>
    </row>
    <row r="19" spans="1:5" ht="12.95" customHeight="1" x14ac:dyDescent="0.2">
      <c r="A19" s="415" t="s">
        <v>654</v>
      </c>
      <c r="B19" s="416"/>
      <c r="C19" s="420">
        <v>3532000</v>
      </c>
      <c r="D19" s="420">
        <v>134468</v>
      </c>
      <c r="E19" s="420">
        <v>134468</v>
      </c>
    </row>
    <row r="20" spans="1:5" x14ac:dyDescent="0.2">
      <c r="A20" s="418"/>
      <c r="B20" s="419"/>
      <c r="C20" s="420"/>
      <c r="D20" s="420"/>
      <c r="E20" s="420"/>
    </row>
    <row r="21" spans="1:5" ht="12.95" customHeight="1" x14ac:dyDescent="0.2">
      <c r="A21" s="415" t="s">
        <v>655</v>
      </c>
      <c r="B21" s="416"/>
      <c r="C21" s="417">
        <f>C17+C19</f>
        <v>20203428.549999952</v>
      </c>
      <c r="D21" s="417">
        <f>D17+D19</f>
        <v>19566646.689999998</v>
      </c>
      <c r="E21" s="417">
        <f>E17+E19</f>
        <v>21781400.840000004</v>
      </c>
    </row>
    <row r="22" spans="1:5" x14ac:dyDescent="0.2">
      <c r="A22" s="422"/>
      <c r="B22" s="423"/>
      <c r="C22" s="424"/>
      <c r="D22" s="424"/>
      <c r="E22" s="424"/>
    </row>
    <row r="23" spans="1:5" ht="15" customHeight="1" x14ac:dyDescent="0.2">
      <c r="A23" s="509" t="s">
        <v>100</v>
      </c>
      <c r="B23" s="509"/>
      <c r="C23" s="282" t="s">
        <v>644</v>
      </c>
      <c r="D23" s="282" t="s">
        <v>337</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v>16671428.550000001</v>
      </c>
      <c r="D27" s="420">
        <v>401785.71</v>
      </c>
      <c r="E27" s="420">
        <v>401785.71</v>
      </c>
    </row>
    <row r="28" spans="1:5" x14ac:dyDescent="0.2">
      <c r="A28" s="418"/>
      <c r="B28" s="419"/>
      <c r="C28" s="420"/>
      <c r="D28" s="420"/>
      <c r="E28" s="420"/>
    </row>
    <row r="29" spans="1:5" ht="12.95" customHeight="1" x14ac:dyDescent="0.2">
      <c r="A29" s="415" t="s">
        <v>658</v>
      </c>
      <c r="B29" s="416"/>
      <c r="C29" s="417">
        <f>C25-C27</f>
        <v>-16671428.550000001</v>
      </c>
      <c r="D29" s="417">
        <f>D25-D27</f>
        <v>-401785.71</v>
      </c>
      <c r="E29" s="417">
        <f>E25-E27</f>
        <v>-401785.71</v>
      </c>
    </row>
    <row r="31" spans="1:5" x14ac:dyDescent="0.2">
      <c r="B31" s="42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292</v>
      </c>
      <c r="B3" s="428"/>
      <c r="C3" s="428"/>
      <c r="D3" s="428"/>
      <c r="E3" s="428"/>
      <c r="F3" s="428"/>
      <c r="G3" s="428"/>
      <c r="H3" s="261" t="s">
        <v>4</v>
      </c>
      <c r="I3" s="262">
        <v>1</v>
      </c>
    </row>
    <row r="4" spans="1:12" ht="12" thickBot="1" x14ac:dyDescent="0.25"/>
    <row r="5" spans="1:12" ht="15.75" customHeight="1" x14ac:dyDescent="0.2">
      <c r="A5" s="456" t="s">
        <v>5</v>
      </c>
      <c r="B5" s="456" t="s">
        <v>326</v>
      </c>
      <c r="C5" s="456" t="s">
        <v>273</v>
      </c>
      <c r="D5" s="458" t="s">
        <v>327</v>
      </c>
      <c r="E5" s="460" t="s">
        <v>286</v>
      </c>
      <c r="F5" s="458" t="s">
        <v>273</v>
      </c>
      <c r="G5" s="458" t="s">
        <v>327</v>
      </c>
      <c r="H5" s="460" t="s">
        <v>286</v>
      </c>
      <c r="I5" s="462" t="s">
        <v>287</v>
      </c>
    </row>
    <row r="6" spans="1:12" ht="15" customHeight="1" x14ac:dyDescent="0.2">
      <c r="A6" s="457"/>
      <c r="B6" s="457"/>
      <c r="C6" s="457"/>
      <c r="D6" s="459"/>
      <c r="E6" s="461"/>
      <c r="F6" s="459"/>
      <c r="G6" s="459"/>
      <c r="H6" s="461"/>
      <c r="I6" s="463"/>
    </row>
    <row r="7" spans="1:12" x14ac:dyDescent="0.2">
      <c r="A7" s="264" t="s">
        <v>293</v>
      </c>
      <c r="B7" s="265" t="s">
        <v>328</v>
      </c>
      <c r="C7" s="266" t="s">
        <v>329</v>
      </c>
      <c r="D7" s="266" t="s">
        <v>330</v>
      </c>
      <c r="E7" s="267">
        <f>+EAI!B15</f>
        <v>567840000</v>
      </c>
      <c r="F7" s="266" t="s">
        <v>331</v>
      </c>
      <c r="G7" s="266" t="s">
        <v>332</v>
      </c>
      <c r="H7" s="267">
        <f>+Memoria!C41</f>
        <v>567840000</v>
      </c>
      <c r="I7" s="268">
        <f>ROUND(E7-H7,2)</f>
        <v>0</v>
      </c>
    </row>
    <row r="8" spans="1:12" ht="22.5" x14ac:dyDescent="0.2">
      <c r="A8" s="269" t="s">
        <v>296</v>
      </c>
      <c r="B8" s="5" t="s">
        <v>333</v>
      </c>
      <c r="C8" s="270" t="s">
        <v>329</v>
      </c>
      <c r="D8" s="270" t="s">
        <v>334</v>
      </c>
      <c r="E8" s="271">
        <f>+EAI!C15</f>
        <v>7594730</v>
      </c>
      <c r="F8" s="270" t="s">
        <v>331</v>
      </c>
      <c r="G8" s="270" t="s">
        <v>335</v>
      </c>
      <c r="H8" s="271">
        <f>+Memoria!C43</f>
        <v>7594730</v>
      </c>
      <c r="I8" s="272">
        <f>ROUND(E8-H8,2)</f>
        <v>0</v>
      </c>
    </row>
    <row r="9" spans="1:12" x14ac:dyDescent="0.2">
      <c r="A9" s="269" t="s">
        <v>298</v>
      </c>
      <c r="B9" s="5" t="s">
        <v>336</v>
      </c>
      <c r="C9" s="270" t="s">
        <v>329</v>
      </c>
      <c r="D9" s="270" t="s">
        <v>337</v>
      </c>
      <c r="E9" s="271">
        <f>+EAI!E15</f>
        <v>153813585.68000001</v>
      </c>
      <c r="F9" s="270" t="s">
        <v>331</v>
      </c>
      <c r="G9" s="270" t="s">
        <v>338</v>
      </c>
      <c r="H9" s="271">
        <f>+Memoria!C44+Memoria!C45</f>
        <v>-153813585.68000001</v>
      </c>
      <c r="I9" s="272">
        <f>ROUND(E9+H9,2)</f>
        <v>0</v>
      </c>
    </row>
    <row r="10" spans="1:12" ht="12" thickBot="1" x14ac:dyDescent="0.25">
      <c r="A10" s="269" t="s">
        <v>300</v>
      </c>
      <c r="B10" s="5" t="s">
        <v>339</v>
      </c>
      <c r="C10" s="270" t="s">
        <v>329</v>
      </c>
      <c r="D10" s="270" t="s">
        <v>340</v>
      </c>
      <c r="E10" s="271">
        <f>+EAI!F15</f>
        <v>153813585.68000001</v>
      </c>
      <c r="F10" s="270" t="s">
        <v>331</v>
      </c>
      <c r="G10" s="270" t="s">
        <v>341</v>
      </c>
      <c r="H10" s="271">
        <f>+Memoria!C45</f>
        <v>-153813585.68000001</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302</v>
      </c>
      <c r="B12" s="5" t="s">
        <v>342</v>
      </c>
      <c r="C12" s="270" t="s">
        <v>343</v>
      </c>
      <c r="D12" s="270" t="s">
        <v>344</v>
      </c>
      <c r="E12" s="271">
        <f>+CA!B59</f>
        <v>567840000.00000012</v>
      </c>
      <c r="F12" s="270" t="s">
        <v>331</v>
      </c>
      <c r="G12" s="270" t="s">
        <v>345</v>
      </c>
      <c r="H12" s="271">
        <f>+Memoria!C50</f>
        <v>-567840000</v>
      </c>
      <c r="I12" s="272">
        <f>+ROUND(E12+H12,2)</f>
        <v>0</v>
      </c>
      <c r="L12" s="457"/>
    </row>
    <row r="13" spans="1:12" ht="22.5" x14ac:dyDescent="0.2">
      <c r="A13" s="269" t="s">
        <v>305</v>
      </c>
      <c r="B13" s="5" t="s">
        <v>346</v>
      </c>
      <c r="C13" s="270" t="s">
        <v>343</v>
      </c>
      <c r="D13" s="270" t="s">
        <v>334</v>
      </c>
      <c r="E13" s="271">
        <f>+CA!C59</f>
        <v>149710799.02000001</v>
      </c>
      <c r="F13" s="270" t="s">
        <v>331</v>
      </c>
      <c r="G13" s="270" t="s">
        <v>347</v>
      </c>
      <c r="H13" s="271">
        <f>+Memoria!C52</f>
        <v>-149710799.02000001</v>
      </c>
      <c r="I13" s="272">
        <f>+ROUND(E13+H13,2)</f>
        <v>0</v>
      </c>
    </row>
    <row r="14" spans="1:12" x14ac:dyDescent="0.2">
      <c r="A14" s="269" t="s">
        <v>307</v>
      </c>
      <c r="B14" s="5" t="s">
        <v>348</v>
      </c>
      <c r="C14" s="270" t="s">
        <v>343</v>
      </c>
      <c r="D14" s="270" t="s">
        <v>337</v>
      </c>
      <c r="E14" s="271">
        <f>+CA!E59</f>
        <v>134783192.69999999</v>
      </c>
      <c r="F14" s="270" t="s">
        <v>331</v>
      </c>
      <c r="G14" s="270" t="s">
        <v>661</v>
      </c>
      <c r="H14" s="271">
        <f>+Memoria!C54+Memoria!C55+Memoria!C56</f>
        <v>134783192.69999999</v>
      </c>
      <c r="I14" s="272">
        <f>ROUND(E14-H14,2)</f>
        <v>0</v>
      </c>
    </row>
    <row r="15" spans="1:12" x14ac:dyDescent="0.2">
      <c r="A15" s="269" t="s">
        <v>309</v>
      </c>
      <c r="B15" s="5" t="s">
        <v>349</v>
      </c>
      <c r="C15" s="270" t="s">
        <v>343</v>
      </c>
      <c r="D15" s="270" t="s">
        <v>350</v>
      </c>
      <c r="E15" s="271">
        <f>+CA!F59</f>
        <v>132568438.54999997</v>
      </c>
      <c r="F15" s="270" t="s">
        <v>331</v>
      </c>
      <c r="G15" s="270">
        <v>8.25</v>
      </c>
      <c r="H15" s="271">
        <f>+Memoria!C56</f>
        <v>132568438.55</v>
      </c>
      <c r="I15" s="272">
        <f>ROUND(E15-H15,2)</f>
        <v>0</v>
      </c>
    </row>
    <row r="16" spans="1:12" x14ac:dyDescent="0.2">
      <c r="A16" s="464"/>
      <c r="B16" s="465"/>
      <c r="C16" s="465"/>
      <c r="D16" s="465"/>
      <c r="E16" s="465"/>
      <c r="F16" s="465"/>
      <c r="G16" s="465"/>
      <c r="H16" s="465"/>
      <c r="I16" s="466"/>
    </row>
    <row r="17" spans="1:9" x14ac:dyDescent="0.2">
      <c r="A17" s="269" t="s">
        <v>302</v>
      </c>
      <c r="B17" s="5" t="s">
        <v>351</v>
      </c>
      <c r="C17" s="270" t="s">
        <v>352</v>
      </c>
      <c r="D17" s="270" t="s">
        <v>344</v>
      </c>
      <c r="E17" s="271">
        <f>+CTG!B15</f>
        <v>567840000</v>
      </c>
      <c r="F17" s="270" t="s">
        <v>331</v>
      </c>
      <c r="G17" s="270" t="s">
        <v>345</v>
      </c>
      <c r="H17" s="271">
        <f>+Memoria!C50</f>
        <v>-567840000</v>
      </c>
      <c r="I17" s="272">
        <f>+ROUND(E17+H17,2)</f>
        <v>0</v>
      </c>
    </row>
    <row r="18" spans="1:9" ht="22.5" x14ac:dyDescent="0.2">
      <c r="A18" s="269" t="s">
        <v>305</v>
      </c>
      <c r="B18" s="5" t="s">
        <v>353</v>
      </c>
      <c r="C18" s="270" t="s">
        <v>352</v>
      </c>
      <c r="D18" s="270" t="s">
        <v>334</v>
      </c>
      <c r="E18" s="271">
        <f>+CTG!C15</f>
        <v>149710799.02000001</v>
      </c>
      <c r="F18" s="270" t="s">
        <v>331</v>
      </c>
      <c r="G18" s="270" t="s">
        <v>347</v>
      </c>
      <c r="H18" s="271">
        <f>+Memoria!C52</f>
        <v>-149710799.02000001</v>
      </c>
      <c r="I18" s="272">
        <f>+ROUND(E18+H18,2)</f>
        <v>0</v>
      </c>
    </row>
    <row r="19" spans="1:9" x14ac:dyDescent="0.2">
      <c r="A19" s="269" t="s">
        <v>307</v>
      </c>
      <c r="B19" s="5" t="s">
        <v>354</v>
      </c>
      <c r="C19" s="270" t="s">
        <v>352</v>
      </c>
      <c r="D19" s="270" t="s">
        <v>337</v>
      </c>
      <c r="E19" s="271">
        <f>+CTG!E15</f>
        <v>134783192.69999999</v>
      </c>
      <c r="F19" s="270" t="s">
        <v>331</v>
      </c>
      <c r="G19" s="270" t="s">
        <v>661</v>
      </c>
      <c r="H19" s="271">
        <f>+Memoria!C54+Memoria!C55+Memoria!C56</f>
        <v>134783192.69999999</v>
      </c>
      <c r="I19" s="272">
        <f>+ROUND(E19-H19,2)</f>
        <v>0</v>
      </c>
    </row>
    <row r="20" spans="1:9" x14ac:dyDescent="0.2">
      <c r="A20" s="269" t="s">
        <v>309</v>
      </c>
      <c r="B20" s="5" t="s">
        <v>355</v>
      </c>
      <c r="C20" s="270" t="s">
        <v>352</v>
      </c>
      <c r="D20" s="270" t="s">
        <v>350</v>
      </c>
      <c r="E20" s="271">
        <f>+CTG!F15</f>
        <v>132568438.55</v>
      </c>
      <c r="F20" s="270" t="s">
        <v>331</v>
      </c>
      <c r="G20" s="270">
        <v>8.25</v>
      </c>
      <c r="H20" s="271">
        <f>+Memoria!C56</f>
        <v>132568438.55</v>
      </c>
      <c r="I20" s="272">
        <f>+ROUND(E20-H20,2)</f>
        <v>0</v>
      </c>
    </row>
    <row r="21" spans="1:9" x14ac:dyDescent="0.2">
      <c r="A21" s="464"/>
      <c r="B21" s="465"/>
      <c r="C21" s="465"/>
      <c r="D21" s="465"/>
      <c r="E21" s="465"/>
      <c r="F21" s="465"/>
      <c r="G21" s="465"/>
      <c r="H21" s="465"/>
      <c r="I21" s="466"/>
    </row>
    <row r="22" spans="1:9" x14ac:dyDescent="0.2">
      <c r="A22" s="269" t="s">
        <v>302</v>
      </c>
      <c r="B22" s="5" t="s">
        <v>356</v>
      </c>
      <c r="C22" s="270" t="s">
        <v>357</v>
      </c>
      <c r="D22" s="270" t="s">
        <v>344</v>
      </c>
      <c r="E22" s="271">
        <f>+COG!B76</f>
        <v>567840000</v>
      </c>
      <c r="F22" s="270" t="s">
        <v>331</v>
      </c>
      <c r="G22" s="270" t="s">
        <v>345</v>
      </c>
      <c r="H22" s="271">
        <f>+Memoria!C50</f>
        <v>-567840000</v>
      </c>
      <c r="I22" s="272">
        <f>+ROUND(E22+H22,2)</f>
        <v>0</v>
      </c>
    </row>
    <row r="23" spans="1:9" ht="22.5" x14ac:dyDescent="0.2">
      <c r="A23" s="269" t="s">
        <v>305</v>
      </c>
      <c r="B23" s="5" t="s">
        <v>358</v>
      </c>
      <c r="C23" s="270" t="s">
        <v>357</v>
      </c>
      <c r="D23" s="270" t="s">
        <v>334</v>
      </c>
      <c r="E23" s="271">
        <f>+COG!C76</f>
        <v>149710799.02000001</v>
      </c>
      <c r="F23" s="270" t="s">
        <v>331</v>
      </c>
      <c r="G23" s="270" t="s">
        <v>347</v>
      </c>
      <c r="H23" s="271">
        <f>+Memoria!C52</f>
        <v>-149710799.02000001</v>
      </c>
      <c r="I23" s="272">
        <f>+ROUND(E23+H23,2)</f>
        <v>0</v>
      </c>
    </row>
    <row r="24" spans="1:9" x14ac:dyDescent="0.2">
      <c r="A24" s="269" t="s">
        <v>307</v>
      </c>
      <c r="B24" s="5" t="s">
        <v>359</v>
      </c>
      <c r="C24" s="270" t="s">
        <v>357</v>
      </c>
      <c r="D24" s="270" t="s">
        <v>337</v>
      </c>
      <c r="E24" s="271">
        <f>+COG!E76</f>
        <v>134783192.70000002</v>
      </c>
      <c r="F24" s="270" t="s">
        <v>331</v>
      </c>
      <c r="G24" s="270" t="s">
        <v>661</v>
      </c>
      <c r="H24" s="271">
        <f>+Memoria!C54+Memoria!C55+Memoria!C56</f>
        <v>134783192.69999999</v>
      </c>
      <c r="I24" s="272">
        <f>+ROUND(E24-H24,2)</f>
        <v>0</v>
      </c>
    </row>
    <row r="25" spans="1:9" x14ac:dyDescent="0.2">
      <c r="A25" s="269" t="s">
        <v>309</v>
      </c>
      <c r="B25" s="5" t="s">
        <v>360</v>
      </c>
      <c r="C25" s="270" t="s">
        <v>357</v>
      </c>
      <c r="D25" s="270" t="s">
        <v>350</v>
      </c>
      <c r="E25" s="271">
        <f>+COG!F76</f>
        <v>132568438.55</v>
      </c>
      <c r="F25" s="270" t="s">
        <v>331</v>
      </c>
      <c r="G25" s="270">
        <v>8.25</v>
      </c>
      <c r="H25" s="271">
        <f>+Memoria!C56</f>
        <v>132568438.55</v>
      </c>
      <c r="I25" s="272">
        <f>+ROUND(E25-H25,2)</f>
        <v>0</v>
      </c>
    </row>
    <row r="26" spans="1:9" x14ac:dyDescent="0.2">
      <c r="A26" s="464"/>
      <c r="B26" s="465"/>
      <c r="C26" s="465"/>
      <c r="D26" s="465"/>
      <c r="E26" s="465"/>
      <c r="F26" s="465"/>
      <c r="G26" s="465"/>
      <c r="H26" s="465"/>
      <c r="I26" s="466"/>
    </row>
    <row r="27" spans="1:9" x14ac:dyDescent="0.2">
      <c r="A27" s="269" t="s">
        <v>302</v>
      </c>
      <c r="B27" s="5" t="s">
        <v>361</v>
      </c>
      <c r="C27" s="270" t="s">
        <v>362</v>
      </c>
      <c r="D27" s="270" t="s">
        <v>344</v>
      </c>
      <c r="E27" s="271">
        <f>+CFG!B41</f>
        <v>567840000</v>
      </c>
      <c r="F27" s="270" t="s">
        <v>331</v>
      </c>
      <c r="G27" s="270" t="s">
        <v>345</v>
      </c>
      <c r="H27" s="271">
        <f>+Memoria!C50</f>
        <v>-567840000</v>
      </c>
      <c r="I27" s="272">
        <f>+ROUND(E27+H27,2)</f>
        <v>0</v>
      </c>
    </row>
    <row r="28" spans="1:9" ht="22.5" x14ac:dyDescent="0.2">
      <c r="A28" s="269" t="s">
        <v>305</v>
      </c>
      <c r="B28" s="5" t="s">
        <v>363</v>
      </c>
      <c r="C28" s="270" t="s">
        <v>362</v>
      </c>
      <c r="D28" s="270" t="s">
        <v>334</v>
      </c>
      <c r="E28" s="271">
        <f>+CFG!C41</f>
        <v>149710799.02000001</v>
      </c>
      <c r="F28" s="270" t="s">
        <v>331</v>
      </c>
      <c r="G28" s="270" t="s">
        <v>347</v>
      </c>
      <c r="H28" s="271">
        <f>+Memoria!C52</f>
        <v>-149710799.02000001</v>
      </c>
      <c r="I28" s="272">
        <f>+ROUND(E28+H28,2)</f>
        <v>0</v>
      </c>
    </row>
    <row r="29" spans="1:9" x14ac:dyDescent="0.2">
      <c r="A29" s="269" t="s">
        <v>307</v>
      </c>
      <c r="B29" s="5" t="s">
        <v>364</v>
      </c>
      <c r="C29" s="270" t="s">
        <v>362</v>
      </c>
      <c r="D29" s="270" t="s">
        <v>337</v>
      </c>
      <c r="E29" s="271">
        <f>+CFG!E41</f>
        <v>134783192.70000002</v>
      </c>
      <c r="F29" s="270" t="s">
        <v>331</v>
      </c>
      <c r="G29" s="270" t="s">
        <v>661</v>
      </c>
      <c r="H29" s="271">
        <f>+Memoria!C54+Memoria!C55+Memoria!C56</f>
        <v>134783192.69999999</v>
      </c>
      <c r="I29" s="272">
        <f>+ROUND(E29-H29,2)</f>
        <v>0</v>
      </c>
    </row>
    <row r="30" spans="1:9" x14ac:dyDescent="0.2">
      <c r="A30" s="269" t="s">
        <v>309</v>
      </c>
      <c r="B30" s="5" t="s">
        <v>365</v>
      </c>
      <c r="C30" s="270" t="s">
        <v>362</v>
      </c>
      <c r="D30" s="270" t="s">
        <v>350</v>
      </c>
      <c r="E30" s="271">
        <f>+CFG!F41</f>
        <v>132568438.55000001</v>
      </c>
      <c r="F30" s="270" t="s">
        <v>331</v>
      </c>
      <c r="G30" s="270">
        <v>8.25</v>
      </c>
      <c r="H30" s="271">
        <f>+Memoria!C56</f>
        <v>132568438.55</v>
      </c>
      <c r="I30" s="272">
        <f>+ROUND(E30-H30,2)</f>
        <v>0</v>
      </c>
    </row>
    <row r="31" spans="1:9" x14ac:dyDescent="0.2">
      <c r="A31" s="464"/>
      <c r="B31" s="465"/>
      <c r="C31" s="465"/>
      <c r="D31" s="465"/>
      <c r="E31" s="465"/>
      <c r="F31" s="465"/>
      <c r="G31" s="465"/>
      <c r="H31" s="465"/>
      <c r="I31" s="466"/>
    </row>
    <row r="32" spans="1:9" ht="22.5" x14ac:dyDescent="0.2">
      <c r="A32" s="269" t="s">
        <v>311</v>
      </c>
      <c r="B32" s="5" t="s">
        <v>366</v>
      </c>
      <c r="C32" s="270" t="s">
        <v>367</v>
      </c>
      <c r="D32" s="270" t="s">
        <v>368</v>
      </c>
      <c r="E32" s="271">
        <f>+EN!B27</f>
        <v>0</v>
      </c>
      <c r="F32" s="270" t="s">
        <v>369</v>
      </c>
      <c r="G32" s="270" t="s">
        <v>370</v>
      </c>
      <c r="H32" s="271">
        <f>+IPF!E25</f>
        <v>0</v>
      </c>
      <c r="I32" s="272">
        <f>+ROUND(E32-H32,2)</f>
        <v>0</v>
      </c>
    </row>
    <row r="33" spans="1:9" ht="33.75" x14ac:dyDescent="0.2">
      <c r="A33" s="269" t="s">
        <v>311</v>
      </c>
      <c r="B33" s="5" t="s">
        <v>371</v>
      </c>
      <c r="C33" s="270" t="s">
        <v>367</v>
      </c>
      <c r="D33" s="270" t="s">
        <v>372</v>
      </c>
      <c r="E33" s="271">
        <f>+EN!C27</f>
        <v>401785.71</v>
      </c>
      <c r="F33" s="270" t="s">
        <v>369</v>
      </c>
      <c r="G33" s="270" t="s">
        <v>373</v>
      </c>
      <c r="H33" s="271">
        <f>+IPF!E27</f>
        <v>401785.71</v>
      </c>
      <c r="I33" s="272">
        <f>+ROUND(E33-H33,2)</f>
        <v>0</v>
      </c>
    </row>
    <row r="34" spans="1:9" ht="33.75" x14ac:dyDescent="0.2">
      <c r="A34" s="269" t="s">
        <v>311</v>
      </c>
      <c r="B34" s="5" t="s">
        <v>374</v>
      </c>
      <c r="C34" s="270" t="s">
        <v>367</v>
      </c>
      <c r="D34" s="270" t="s">
        <v>234</v>
      </c>
      <c r="E34" s="271" t="e">
        <f>+EN!D27</f>
        <v>#VALUE!</v>
      </c>
      <c r="F34" s="270" t="s">
        <v>369</v>
      </c>
      <c r="G34" s="270" t="s">
        <v>375</v>
      </c>
      <c r="H34" s="271">
        <f>+IPF!E29</f>
        <v>-401785.71</v>
      </c>
      <c r="I34" s="272" t="e">
        <f>+ROUND(E34-H34,2)</f>
        <v>#VALUE!</v>
      </c>
    </row>
    <row r="35" spans="1:9" x14ac:dyDescent="0.2">
      <c r="A35" s="464"/>
      <c r="B35" s="465"/>
      <c r="C35" s="465"/>
      <c r="D35" s="465"/>
      <c r="E35" s="465"/>
      <c r="F35" s="465"/>
      <c r="G35" s="465"/>
      <c r="H35" s="465"/>
      <c r="I35" s="466"/>
    </row>
    <row r="36" spans="1:9" ht="22.5" x14ac:dyDescent="0.2">
      <c r="A36" s="269" t="s">
        <v>314</v>
      </c>
      <c r="B36" s="5" t="s">
        <v>376</v>
      </c>
      <c r="C36" s="270" t="s">
        <v>377</v>
      </c>
      <c r="D36" s="270" t="s">
        <v>337</v>
      </c>
      <c r="E36" s="271">
        <f>+ID!B23</f>
        <v>134468</v>
      </c>
      <c r="F36" s="270" t="s">
        <v>357</v>
      </c>
      <c r="G36" s="270" t="s">
        <v>378</v>
      </c>
      <c r="H36" s="271">
        <f>+COG!E70</f>
        <v>134468</v>
      </c>
      <c r="I36" s="272">
        <f>+ROUND(E36-H36,2)</f>
        <v>0</v>
      </c>
    </row>
    <row r="37" spans="1:9" ht="22.5" x14ac:dyDescent="0.2">
      <c r="A37" s="269" t="s">
        <v>314</v>
      </c>
      <c r="B37" s="5" t="s">
        <v>379</v>
      </c>
      <c r="C37" s="270" t="s">
        <v>377</v>
      </c>
      <c r="D37" s="270" t="s">
        <v>350</v>
      </c>
      <c r="E37" s="271">
        <f>+ID!C23</f>
        <v>134468</v>
      </c>
      <c r="F37" s="270" t="s">
        <v>357</v>
      </c>
      <c r="G37" s="270" t="s">
        <v>380</v>
      </c>
      <c r="H37" s="271">
        <f>+COG!F70</f>
        <v>134468</v>
      </c>
      <c r="I37" s="272">
        <f>+ROUND(E37-H37,2)</f>
        <v>0</v>
      </c>
    </row>
    <row r="38" spans="1:9" x14ac:dyDescent="0.2">
      <c r="A38" s="464"/>
      <c r="B38" s="465"/>
      <c r="C38" s="465"/>
      <c r="D38" s="465"/>
      <c r="E38" s="465"/>
      <c r="F38" s="465"/>
      <c r="G38" s="465"/>
      <c r="H38" s="465"/>
      <c r="I38" s="466"/>
    </row>
    <row r="39" spans="1:9" x14ac:dyDescent="0.2">
      <c r="A39" s="269" t="s">
        <v>317</v>
      </c>
      <c r="B39" s="82" t="s">
        <v>381</v>
      </c>
      <c r="C39" s="270" t="s">
        <v>382</v>
      </c>
      <c r="D39" s="270" t="s">
        <v>344</v>
      </c>
      <c r="E39" s="271">
        <f>+GCP!B36</f>
        <v>567840000</v>
      </c>
      <c r="F39" s="270" t="s">
        <v>331</v>
      </c>
      <c r="G39" s="270" t="s">
        <v>345</v>
      </c>
      <c r="H39" s="271">
        <f>+Memoria!C50</f>
        <v>-567840000</v>
      </c>
      <c r="I39" s="272">
        <f>+ROUND(E39+H39,2)</f>
        <v>0</v>
      </c>
    </row>
    <row r="40" spans="1:9" ht="22.5" x14ac:dyDescent="0.2">
      <c r="A40" s="269" t="s">
        <v>318</v>
      </c>
      <c r="B40" s="82" t="s">
        <v>383</v>
      </c>
      <c r="C40" s="270" t="s">
        <v>382</v>
      </c>
      <c r="D40" s="270" t="s">
        <v>334</v>
      </c>
      <c r="E40" s="271">
        <f>+GCP!C36</f>
        <v>149710799.02000001</v>
      </c>
      <c r="F40" s="270" t="s">
        <v>331</v>
      </c>
      <c r="G40" s="270" t="s">
        <v>347</v>
      </c>
      <c r="H40" s="271">
        <f>+Memoria!C52</f>
        <v>-149710799.02000001</v>
      </c>
      <c r="I40" s="272">
        <f>+ROUND(E40+H40,2)</f>
        <v>0</v>
      </c>
    </row>
    <row r="41" spans="1:9" x14ac:dyDescent="0.2">
      <c r="A41" s="269" t="s">
        <v>319</v>
      </c>
      <c r="B41" s="82" t="s">
        <v>384</v>
      </c>
      <c r="C41" s="270" t="s">
        <v>382</v>
      </c>
      <c r="D41" s="270" t="s">
        <v>337</v>
      </c>
      <c r="E41" s="271">
        <f>+GCP!E36</f>
        <v>134783192.69999999</v>
      </c>
      <c r="F41" s="270" t="s">
        <v>331</v>
      </c>
      <c r="G41" s="270" t="s">
        <v>661</v>
      </c>
      <c r="H41" s="271">
        <f>+Memoria!C54+Memoria!C55+Memoria!C56</f>
        <v>134783192.69999999</v>
      </c>
      <c r="I41" s="272">
        <f t="shared" ref="I41:I42" si="0">ROUND(E41-H41,2)</f>
        <v>0</v>
      </c>
    </row>
    <row r="42" spans="1:9" x14ac:dyDescent="0.2">
      <c r="A42" s="269" t="s">
        <v>320</v>
      </c>
      <c r="B42" s="82" t="s">
        <v>385</v>
      </c>
      <c r="C42" s="270" t="s">
        <v>382</v>
      </c>
      <c r="D42" s="270" t="s">
        <v>350</v>
      </c>
      <c r="E42" s="271">
        <f>+GCP!F36</f>
        <v>132568438.54999997</v>
      </c>
      <c r="F42" s="270" t="s">
        <v>331</v>
      </c>
      <c r="G42" s="270">
        <v>8.25</v>
      </c>
      <c r="H42" s="271">
        <f>+Memoria!C56</f>
        <v>132568438.55</v>
      </c>
      <c r="I42" s="272">
        <f t="shared" si="0"/>
        <v>0</v>
      </c>
    </row>
    <row r="43" spans="1:9" x14ac:dyDescent="0.2">
      <c r="A43" s="464"/>
      <c r="B43" s="465"/>
      <c r="C43" s="465"/>
      <c r="D43" s="465"/>
      <c r="E43" s="465"/>
      <c r="F43" s="465"/>
      <c r="G43" s="465"/>
      <c r="H43" s="465"/>
      <c r="I43" s="466"/>
    </row>
    <row r="44" spans="1:9" x14ac:dyDescent="0.2">
      <c r="A44" s="269" t="s">
        <v>317</v>
      </c>
      <c r="B44" s="82" t="s">
        <v>386</v>
      </c>
      <c r="C44" s="270" t="s">
        <v>382</v>
      </c>
      <c r="D44" s="270" t="s">
        <v>344</v>
      </c>
      <c r="E44" s="271">
        <f>+GCP!B36</f>
        <v>567840000</v>
      </c>
      <c r="F44" s="270" t="s">
        <v>343</v>
      </c>
      <c r="G44" s="270" t="s">
        <v>344</v>
      </c>
      <c r="H44" s="271">
        <f>+CA!B59</f>
        <v>567840000.00000012</v>
      </c>
      <c r="I44" s="272">
        <f>+ROUND(E44-H44,2)</f>
        <v>0</v>
      </c>
    </row>
    <row r="45" spans="1:9" ht="22.5" x14ac:dyDescent="0.2">
      <c r="A45" s="269" t="s">
        <v>318</v>
      </c>
      <c r="B45" s="82" t="s">
        <v>387</v>
      </c>
      <c r="C45" s="270" t="s">
        <v>382</v>
      </c>
      <c r="D45" s="270" t="s">
        <v>334</v>
      </c>
      <c r="E45" s="271">
        <f>+GCP!C36</f>
        <v>149710799.02000001</v>
      </c>
      <c r="F45" s="270" t="s">
        <v>343</v>
      </c>
      <c r="G45" s="270" t="s">
        <v>334</v>
      </c>
      <c r="H45" s="271">
        <f>+CA!C59</f>
        <v>149710799.02000001</v>
      </c>
      <c r="I45" s="272">
        <f>+ROUND(E45-H45,2)</f>
        <v>0</v>
      </c>
    </row>
    <row r="46" spans="1:9" x14ac:dyDescent="0.2">
      <c r="A46" s="269" t="s">
        <v>319</v>
      </c>
      <c r="B46" s="82" t="s">
        <v>388</v>
      </c>
      <c r="C46" s="270" t="s">
        <v>382</v>
      </c>
      <c r="D46" s="270" t="s">
        <v>337</v>
      </c>
      <c r="E46" s="271">
        <f>+GCP!E36</f>
        <v>134783192.69999999</v>
      </c>
      <c r="F46" s="270" t="s">
        <v>343</v>
      </c>
      <c r="G46" s="270" t="s">
        <v>337</v>
      </c>
      <c r="H46" s="271">
        <f>+CA!E59</f>
        <v>134783192.69999999</v>
      </c>
      <c r="I46" s="272">
        <f>ROUND(E46-H46,2)</f>
        <v>0</v>
      </c>
    </row>
    <row r="47" spans="1:9" x14ac:dyDescent="0.2">
      <c r="A47" s="269" t="s">
        <v>320</v>
      </c>
      <c r="B47" s="82" t="s">
        <v>389</v>
      </c>
      <c r="C47" s="270" t="s">
        <v>382</v>
      </c>
      <c r="D47" s="270" t="s">
        <v>350</v>
      </c>
      <c r="E47" s="271">
        <f>+GCP!F36</f>
        <v>132568438.54999997</v>
      </c>
      <c r="F47" s="270" t="s">
        <v>343</v>
      </c>
      <c r="G47" s="270" t="s">
        <v>350</v>
      </c>
      <c r="H47" s="271">
        <f>+CA!F59</f>
        <v>132568438.54999997</v>
      </c>
      <c r="I47" s="272">
        <f>ROUND(E47-H47,2)</f>
        <v>0</v>
      </c>
    </row>
    <row r="48" spans="1:9" x14ac:dyDescent="0.2">
      <c r="A48" s="464"/>
      <c r="B48" s="465"/>
      <c r="C48" s="465"/>
      <c r="D48" s="465"/>
      <c r="E48" s="465"/>
      <c r="F48" s="465"/>
      <c r="G48" s="465"/>
      <c r="H48" s="465"/>
      <c r="I48" s="466"/>
    </row>
    <row r="49" spans="1:9" x14ac:dyDescent="0.2">
      <c r="A49" s="269" t="s">
        <v>317</v>
      </c>
      <c r="B49" s="82" t="s">
        <v>390</v>
      </c>
      <c r="C49" s="270" t="s">
        <v>382</v>
      </c>
      <c r="D49" s="270" t="s">
        <v>344</v>
      </c>
      <c r="E49" s="271">
        <f>+GCP!B36</f>
        <v>567840000</v>
      </c>
      <c r="F49" s="270" t="s">
        <v>352</v>
      </c>
      <c r="G49" s="270" t="s">
        <v>344</v>
      </c>
      <c r="H49" s="271">
        <f>+CTG!B15</f>
        <v>567840000</v>
      </c>
      <c r="I49" s="272">
        <f>+ROUND(E49-H49,2)</f>
        <v>0</v>
      </c>
    </row>
    <row r="50" spans="1:9" ht="22.5" x14ac:dyDescent="0.2">
      <c r="A50" s="269" t="s">
        <v>318</v>
      </c>
      <c r="B50" s="82" t="s">
        <v>391</v>
      </c>
      <c r="C50" s="270" t="s">
        <v>382</v>
      </c>
      <c r="D50" s="270" t="s">
        <v>334</v>
      </c>
      <c r="E50" s="271">
        <f>+GCP!C36</f>
        <v>149710799.02000001</v>
      </c>
      <c r="F50" s="270" t="s">
        <v>352</v>
      </c>
      <c r="G50" s="270" t="s">
        <v>334</v>
      </c>
      <c r="H50" s="271">
        <f>+CTG!C15</f>
        <v>149710799.02000001</v>
      </c>
      <c r="I50" s="272">
        <f>+ROUND(E50-H50,2)</f>
        <v>0</v>
      </c>
    </row>
    <row r="51" spans="1:9" x14ac:dyDescent="0.2">
      <c r="A51" s="269" t="s">
        <v>319</v>
      </c>
      <c r="B51" s="82" t="s">
        <v>392</v>
      </c>
      <c r="C51" s="270" t="s">
        <v>382</v>
      </c>
      <c r="D51" s="270" t="s">
        <v>337</v>
      </c>
      <c r="E51" s="271">
        <f>+GCP!E36</f>
        <v>134783192.69999999</v>
      </c>
      <c r="F51" s="270" t="s">
        <v>352</v>
      </c>
      <c r="G51" s="270" t="s">
        <v>337</v>
      </c>
      <c r="H51" s="271">
        <f>+CTG!E15</f>
        <v>134783192.69999999</v>
      </c>
      <c r="I51" s="272">
        <f>ROUND(E51-H51,2)</f>
        <v>0</v>
      </c>
    </row>
    <row r="52" spans="1:9" x14ac:dyDescent="0.2">
      <c r="A52" s="269" t="s">
        <v>320</v>
      </c>
      <c r="B52" s="82" t="s">
        <v>393</v>
      </c>
      <c r="C52" s="270" t="s">
        <v>382</v>
      </c>
      <c r="D52" s="270" t="s">
        <v>350</v>
      </c>
      <c r="E52" s="271">
        <f>+GCP!F36</f>
        <v>132568438.54999997</v>
      </c>
      <c r="F52" s="270" t="s">
        <v>352</v>
      </c>
      <c r="G52" s="270" t="s">
        <v>350</v>
      </c>
      <c r="H52" s="271">
        <f>+CTG!F15</f>
        <v>132568438.55</v>
      </c>
      <c r="I52" s="272">
        <f>ROUND(E52-H52,2)</f>
        <v>0</v>
      </c>
    </row>
    <row r="53" spans="1:9" x14ac:dyDescent="0.2">
      <c r="A53" s="464"/>
      <c r="B53" s="465"/>
      <c r="C53" s="465"/>
      <c r="D53" s="465"/>
      <c r="E53" s="465"/>
      <c r="F53" s="465"/>
      <c r="G53" s="465"/>
      <c r="H53" s="465"/>
      <c r="I53" s="466"/>
    </row>
    <row r="54" spans="1:9" x14ac:dyDescent="0.2">
      <c r="A54" s="269" t="s">
        <v>317</v>
      </c>
      <c r="B54" s="82" t="s">
        <v>394</v>
      </c>
      <c r="C54" s="270" t="s">
        <v>382</v>
      </c>
      <c r="D54" s="270" t="s">
        <v>344</v>
      </c>
      <c r="E54" s="271">
        <f>+GCP!B36</f>
        <v>567840000</v>
      </c>
      <c r="F54" s="270" t="s">
        <v>357</v>
      </c>
      <c r="G54" s="270" t="s">
        <v>344</v>
      </c>
      <c r="H54" s="271">
        <f>+COG!B76</f>
        <v>567840000</v>
      </c>
      <c r="I54" s="272">
        <f>+ROUND(E54-H54,2)</f>
        <v>0</v>
      </c>
    </row>
    <row r="55" spans="1:9" ht="22.5" x14ac:dyDescent="0.2">
      <c r="A55" s="269" t="s">
        <v>318</v>
      </c>
      <c r="B55" s="82" t="s">
        <v>395</v>
      </c>
      <c r="C55" s="270" t="s">
        <v>382</v>
      </c>
      <c r="D55" s="270" t="s">
        <v>334</v>
      </c>
      <c r="E55" s="271">
        <f>+GCP!C36</f>
        <v>149710799.02000001</v>
      </c>
      <c r="F55" s="270" t="s">
        <v>357</v>
      </c>
      <c r="G55" s="270" t="s">
        <v>334</v>
      </c>
      <c r="H55" s="271">
        <f>+COG!C76</f>
        <v>149710799.02000001</v>
      </c>
      <c r="I55" s="272">
        <f>+ROUND(E55-H55,2)</f>
        <v>0</v>
      </c>
    </row>
    <row r="56" spans="1:9" x14ac:dyDescent="0.2">
      <c r="A56" s="269" t="s">
        <v>319</v>
      </c>
      <c r="B56" s="82" t="s">
        <v>396</v>
      </c>
      <c r="C56" s="270" t="s">
        <v>382</v>
      </c>
      <c r="D56" s="270" t="s">
        <v>337</v>
      </c>
      <c r="E56" s="271">
        <f>+GCP!E36</f>
        <v>134783192.69999999</v>
      </c>
      <c r="F56" s="270" t="s">
        <v>357</v>
      </c>
      <c r="G56" s="270" t="s">
        <v>337</v>
      </c>
      <c r="H56" s="271">
        <f>+CTG!E15</f>
        <v>134783192.69999999</v>
      </c>
      <c r="I56" s="272">
        <f>ROUND(E56-H56,2)</f>
        <v>0</v>
      </c>
    </row>
    <row r="57" spans="1:9" x14ac:dyDescent="0.2">
      <c r="A57" s="269" t="s">
        <v>320</v>
      </c>
      <c r="B57" s="82" t="s">
        <v>397</v>
      </c>
      <c r="C57" s="270" t="s">
        <v>382</v>
      </c>
      <c r="D57" s="270" t="s">
        <v>350</v>
      </c>
      <c r="E57" s="271">
        <f>+GCP!F36</f>
        <v>132568438.54999997</v>
      </c>
      <c r="F57" s="270" t="s">
        <v>357</v>
      </c>
      <c r="G57" s="270" t="s">
        <v>350</v>
      </c>
      <c r="H57" s="271">
        <f>+COG!F76</f>
        <v>132568438.55</v>
      </c>
      <c r="I57" s="272">
        <f>ROUND(E57-H57,2)</f>
        <v>0</v>
      </c>
    </row>
    <row r="58" spans="1:9" x14ac:dyDescent="0.2">
      <c r="A58" s="464"/>
      <c r="B58" s="465"/>
      <c r="C58" s="465"/>
      <c r="D58" s="465"/>
      <c r="E58" s="465"/>
      <c r="F58" s="465"/>
      <c r="G58" s="465"/>
      <c r="H58" s="465"/>
      <c r="I58" s="466"/>
    </row>
    <row r="59" spans="1:9" x14ac:dyDescent="0.2">
      <c r="A59" s="269" t="s">
        <v>317</v>
      </c>
      <c r="B59" s="82" t="s">
        <v>398</v>
      </c>
      <c r="C59" s="270" t="s">
        <v>382</v>
      </c>
      <c r="D59" s="270" t="s">
        <v>344</v>
      </c>
      <c r="E59" s="271">
        <f>+GCP!B36</f>
        <v>567840000</v>
      </c>
      <c r="F59" s="270" t="s">
        <v>362</v>
      </c>
      <c r="G59" s="270" t="s">
        <v>344</v>
      </c>
      <c r="H59" s="271">
        <f>+CFG!B41</f>
        <v>567840000</v>
      </c>
      <c r="I59" s="272">
        <f>+ROUND(E59-H59,2)</f>
        <v>0</v>
      </c>
    </row>
    <row r="60" spans="1:9" ht="22.5" x14ac:dyDescent="0.2">
      <c r="A60" s="269" t="s">
        <v>318</v>
      </c>
      <c r="B60" s="82" t="s">
        <v>399</v>
      </c>
      <c r="C60" s="270" t="s">
        <v>382</v>
      </c>
      <c r="D60" s="270" t="s">
        <v>334</v>
      </c>
      <c r="E60" s="271">
        <f>+GCP!C36</f>
        <v>149710799.02000001</v>
      </c>
      <c r="F60" s="270" t="s">
        <v>362</v>
      </c>
      <c r="G60" s="270" t="s">
        <v>334</v>
      </c>
      <c r="H60" s="271">
        <f>+CFG!C41</f>
        <v>149710799.02000001</v>
      </c>
      <c r="I60" s="272">
        <f>+ROUND(E60-H60,2)</f>
        <v>0</v>
      </c>
    </row>
    <row r="61" spans="1:9" x14ac:dyDescent="0.2">
      <c r="A61" s="269" t="s">
        <v>319</v>
      </c>
      <c r="B61" s="82" t="s">
        <v>400</v>
      </c>
      <c r="C61" s="270" t="s">
        <v>382</v>
      </c>
      <c r="D61" s="270" t="s">
        <v>337</v>
      </c>
      <c r="E61" s="271">
        <f>+GCP!E36</f>
        <v>134783192.69999999</v>
      </c>
      <c r="F61" s="270" t="s">
        <v>362</v>
      </c>
      <c r="G61" s="270" t="s">
        <v>337</v>
      </c>
      <c r="H61" s="271">
        <f>+CFG!E41</f>
        <v>134783192.70000002</v>
      </c>
      <c r="I61" s="272">
        <f>ROUND(E61-H61,2)</f>
        <v>0</v>
      </c>
    </row>
    <row r="62" spans="1:9" x14ac:dyDescent="0.2">
      <c r="A62" s="273" t="s">
        <v>320</v>
      </c>
      <c r="B62" s="274" t="s">
        <v>401</v>
      </c>
      <c r="C62" s="275" t="s">
        <v>382</v>
      </c>
      <c r="D62" s="275" t="s">
        <v>350</v>
      </c>
      <c r="E62" s="276">
        <f>+GCP!F36</f>
        <v>132568438.54999997</v>
      </c>
      <c r="F62" s="275" t="s">
        <v>362</v>
      </c>
      <c r="G62" s="275" t="s">
        <v>350</v>
      </c>
      <c r="H62" s="276">
        <f>+CFG!F41</f>
        <v>132568438.55000001</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34833615.710000001</v>
      </c>
      <c r="C4" s="14">
        <f>SUM(C5:C11)</f>
        <v>69536093.540000007</v>
      </c>
      <c r="D4" s="12"/>
    </row>
    <row r="5" spans="1:4" x14ac:dyDescent="0.2">
      <c r="A5" s="15" t="s">
        <v>104</v>
      </c>
      <c r="B5" s="16">
        <v>23497029.289999999</v>
      </c>
      <c r="C5" s="16">
        <v>27416056.34</v>
      </c>
      <c r="D5" s="17">
        <v>4110</v>
      </c>
    </row>
    <row r="6" spans="1:4" x14ac:dyDescent="0.2">
      <c r="A6" s="15" t="s">
        <v>105</v>
      </c>
      <c r="B6" s="16">
        <v>0</v>
      </c>
      <c r="C6" s="16">
        <v>0</v>
      </c>
      <c r="D6" s="17">
        <v>4120</v>
      </c>
    </row>
    <row r="7" spans="1:4" x14ac:dyDescent="0.2">
      <c r="A7" s="15" t="s">
        <v>106</v>
      </c>
      <c r="B7" s="16">
        <v>0</v>
      </c>
      <c r="C7" s="16">
        <v>937498</v>
      </c>
      <c r="D7" s="17">
        <v>4130</v>
      </c>
    </row>
    <row r="8" spans="1:4" x14ac:dyDescent="0.2">
      <c r="A8" s="15" t="s">
        <v>107</v>
      </c>
      <c r="B8" s="16">
        <v>8302516.5999999996</v>
      </c>
      <c r="C8" s="16">
        <v>31750774.780000001</v>
      </c>
      <c r="D8" s="17">
        <v>4140</v>
      </c>
    </row>
    <row r="9" spans="1:4" x14ac:dyDescent="0.2">
      <c r="A9" s="15" t="s">
        <v>108</v>
      </c>
      <c r="B9" s="16">
        <v>974765.4</v>
      </c>
      <c r="C9" s="16">
        <v>6881103.1600000001</v>
      </c>
      <c r="D9" s="17">
        <v>4150</v>
      </c>
    </row>
    <row r="10" spans="1:4" x14ac:dyDescent="0.2">
      <c r="A10" s="15" t="s">
        <v>109</v>
      </c>
      <c r="B10" s="16">
        <v>2059304.42</v>
      </c>
      <c r="C10" s="16">
        <v>2550661.2599999998</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118979969.97</v>
      </c>
      <c r="C13" s="14">
        <f>SUM(C14:C15)</f>
        <v>671764723.72000003</v>
      </c>
      <c r="D13" s="12"/>
    </row>
    <row r="14" spans="1:4" ht="22.5" x14ac:dyDescent="0.2">
      <c r="A14" s="15" t="s">
        <v>112</v>
      </c>
      <c r="B14" s="16">
        <v>116791695.95</v>
      </c>
      <c r="C14" s="16">
        <v>445025633.19</v>
      </c>
      <c r="D14" s="17">
        <v>4210</v>
      </c>
    </row>
    <row r="15" spans="1:4" ht="11.25" customHeight="1" x14ac:dyDescent="0.2">
      <c r="A15" s="15" t="s">
        <v>113</v>
      </c>
      <c r="B15" s="16">
        <v>2188274.02</v>
      </c>
      <c r="C15" s="16">
        <v>226739090.53</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153813585.68000001</v>
      </c>
      <c r="C24" s="19">
        <f>SUM(C4+C13+C17)</f>
        <v>741300817.25999999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66040544.509999998</v>
      </c>
      <c r="C27" s="14">
        <f>SUM(C28:C30)</f>
        <v>359536335.5</v>
      </c>
      <c r="D27" s="12"/>
    </row>
    <row r="28" spans="1:5" ht="11.25" customHeight="1" x14ac:dyDescent="0.2">
      <c r="A28" s="15" t="s">
        <v>123</v>
      </c>
      <c r="B28" s="16">
        <v>38704902.649999999</v>
      </c>
      <c r="C28" s="16">
        <v>203341274.52000001</v>
      </c>
      <c r="D28" s="17">
        <v>5110</v>
      </c>
    </row>
    <row r="29" spans="1:5" ht="11.25" customHeight="1" x14ac:dyDescent="0.2">
      <c r="A29" s="15" t="s">
        <v>124</v>
      </c>
      <c r="B29" s="16">
        <v>6902617.4699999997</v>
      </c>
      <c r="C29" s="16">
        <v>63327908.710000001</v>
      </c>
      <c r="D29" s="17">
        <v>5120</v>
      </c>
    </row>
    <row r="30" spans="1:5" ht="11.25" customHeight="1" x14ac:dyDescent="0.2">
      <c r="A30" s="15" t="s">
        <v>125</v>
      </c>
      <c r="B30" s="16">
        <v>20433024.390000001</v>
      </c>
      <c r="C30" s="16">
        <v>92867152.269999996</v>
      </c>
      <c r="D30" s="17">
        <v>5130</v>
      </c>
    </row>
    <row r="31" spans="1:5" ht="11.25" customHeight="1" x14ac:dyDescent="0.25">
      <c r="A31" s="15"/>
      <c r="B31" s="11"/>
      <c r="C31" s="11"/>
      <c r="D31" s="12"/>
    </row>
    <row r="32" spans="1:5" ht="11.25" customHeight="1" x14ac:dyDescent="0.25">
      <c r="A32" s="13" t="s">
        <v>126</v>
      </c>
      <c r="B32" s="14">
        <f>SUM(B33:B41)</f>
        <v>13828574.469999999</v>
      </c>
      <c r="C32" s="14">
        <f>SUM(C33:C41)</f>
        <v>111029160.48</v>
      </c>
      <c r="D32" s="12"/>
    </row>
    <row r="33" spans="1:4" ht="11.25" customHeight="1" x14ac:dyDescent="0.2">
      <c r="A33" s="15" t="s">
        <v>127</v>
      </c>
      <c r="B33" s="16">
        <v>5448756.1799999997</v>
      </c>
      <c r="C33" s="16">
        <v>20718575.16</v>
      </c>
      <c r="D33" s="17">
        <v>5210</v>
      </c>
    </row>
    <row r="34" spans="1:4" ht="11.25" customHeight="1" x14ac:dyDescent="0.2">
      <c r="A34" s="15" t="s">
        <v>128</v>
      </c>
      <c r="B34" s="16">
        <v>0</v>
      </c>
      <c r="C34" s="16">
        <v>0</v>
      </c>
      <c r="D34" s="17">
        <v>5220</v>
      </c>
    </row>
    <row r="35" spans="1:4" ht="11.25" customHeight="1" x14ac:dyDescent="0.2">
      <c r="A35" s="15" t="s">
        <v>129</v>
      </c>
      <c r="B35" s="16">
        <v>0</v>
      </c>
      <c r="C35" s="16">
        <v>28687470.16</v>
      </c>
      <c r="D35" s="17">
        <v>5230</v>
      </c>
    </row>
    <row r="36" spans="1:4" ht="11.25" customHeight="1" x14ac:dyDescent="0.2">
      <c r="A36" s="15" t="s">
        <v>130</v>
      </c>
      <c r="B36" s="16">
        <v>6544117.4500000002</v>
      </c>
      <c r="C36" s="16">
        <v>52826958.829999998</v>
      </c>
      <c r="D36" s="17">
        <v>5240</v>
      </c>
    </row>
    <row r="37" spans="1:4" ht="11.25" customHeight="1" x14ac:dyDescent="0.2">
      <c r="A37" s="15" t="s">
        <v>131</v>
      </c>
      <c r="B37" s="16">
        <v>1835700.84</v>
      </c>
      <c r="C37" s="16">
        <v>8796156.3300000001</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660399.43999999994</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660399.43999999994</v>
      </c>
      <c r="D46" s="17">
        <v>5330</v>
      </c>
    </row>
    <row r="47" spans="1:4" ht="11.25" customHeight="1" x14ac:dyDescent="0.25">
      <c r="A47" s="15"/>
      <c r="B47" s="11"/>
      <c r="C47" s="11"/>
      <c r="D47" s="12"/>
    </row>
    <row r="48" spans="1:4" ht="11.25" customHeight="1" x14ac:dyDescent="0.25">
      <c r="A48" s="13" t="s">
        <v>140</v>
      </c>
      <c r="B48" s="14">
        <f>SUM(B49:B53)</f>
        <v>134468</v>
      </c>
      <c r="C48" s="14">
        <f>SUM(C49:C53)</f>
        <v>711823.12</v>
      </c>
      <c r="D48" s="12"/>
    </row>
    <row r="49" spans="1:4" ht="11.25" customHeight="1" x14ac:dyDescent="0.2">
      <c r="A49" s="15" t="s">
        <v>141</v>
      </c>
      <c r="B49" s="16">
        <v>134468</v>
      </c>
      <c r="C49" s="16">
        <v>711823.12</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21648917.530000001</v>
      </c>
      <c r="D55" s="12"/>
    </row>
    <row r="56" spans="1:4" ht="11.25" customHeight="1" x14ac:dyDescent="0.2">
      <c r="A56" s="15" t="s">
        <v>147</v>
      </c>
      <c r="B56" s="16">
        <v>0</v>
      </c>
      <c r="C56" s="16">
        <v>21648917.530000001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24164468.789999999</v>
      </c>
      <c r="D63" s="12"/>
    </row>
    <row r="64" spans="1:4" ht="11.25" customHeight="1" x14ac:dyDescent="0.2">
      <c r="A64" s="15" t="s">
        <v>154</v>
      </c>
      <c r="B64" s="16">
        <v>0</v>
      </c>
      <c r="C64" s="16">
        <v>24164468.789999999</v>
      </c>
      <c r="D64" s="17">
        <v>5610</v>
      </c>
    </row>
    <row r="65" spans="1:8" ht="11.25" customHeight="1" x14ac:dyDescent="0.25">
      <c r="A65" s="18"/>
      <c r="B65" s="11"/>
      <c r="C65" s="11"/>
      <c r="D65" s="12"/>
    </row>
    <row r="66" spans="1:8" ht="11.25" customHeight="1" x14ac:dyDescent="0.25">
      <c r="A66" s="10" t="s">
        <v>155</v>
      </c>
      <c r="B66" s="14">
        <f>B63+B55+B48+B43+B32+B27</f>
        <v>80003586.979999989</v>
      </c>
      <c r="C66" s="19">
        <f>C63+C55+C48+C43+C32+C27</f>
        <v>517751104.86000001</v>
      </c>
      <c r="D66" s="12"/>
      <c r="E66" s="12"/>
    </row>
    <row r="67" spans="1:8" ht="11.25" customHeight="1" x14ac:dyDescent="0.25">
      <c r="A67" s="20"/>
      <c r="B67" s="11"/>
      <c r="C67" s="11"/>
      <c r="D67" s="12"/>
      <c r="E67" s="12"/>
    </row>
    <row r="68" spans="1:8" s="12" customFormat="1" x14ac:dyDescent="0.25">
      <c r="A68" s="10" t="s">
        <v>156</v>
      </c>
      <c r="B68" s="14">
        <f>B24-B66</f>
        <v>73809998.700000018</v>
      </c>
      <c r="C68" s="14">
        <f>C24-C66</f>
        <v>223549712.39999998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13"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122671445.19</v>
      </c>
      <c r="C5" s="26">
        <v>114719224.73</v>
      </c>
      <c r="D5" s="15" t="s">
        <v>163</v>
      </c>
      <c r="E5" s="26">
        <v>12477406.15</v>
      </c>
      <c r="F5" s="27">
        <v>34028368.880000003</v>
      </c>
    </row>
    <row r="6" spans="1:6" x14ac:dyDescent="0.25">
      <c r="A6" s="15" t="s">
        <v>164</v>
      </c>
      <c r="B6" s="26">
        <v>6313204.5499999998</v>
      </c>
      <c r="C6" s="26">
        <v>6263524.7699999996</v>
      </c>
      <c r="D6" s="15" t="s">
        <v>165</v>
      </c>
      <c r="E6" s="26">
        <v>0</v>
      </c>
      <c r="F6" s="27">
        <v>0</v>
      </c>
    </row>
    <row r="7" spans="1:6" x14ac:dyDescent="0.25">
      <c r="A7" s="15" t="s">
        <v>166</v>
      </c>
      <c r="B7" s="26">
        <v>14699577.15</v>
      </c>
      <c r="C7" s="26">
        <v>25391179.100000001</v>
      </c>
      <c r="D7" s="15" t="s">
        <v>167</v>
      </c>
      <c r="E7" s="26">
        <v>-401785.71</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15000000</v>
      </c>
      <c r="F9" s="27">
        <v>15000000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177223.26</v>
      </c>
      <c r="F12" s="27">
        <v>177223.26</v>
      </c>
    </row>
    <row r="13" spans="1:6" x14ac:dyDescent="0.25">
      <c r="A13" s="13" t="s">
        <v>177</v>
      </c>
      <c r="B13" s="28">
        <f>SUM(B5:B11)</f>
        <v>143684226.88999999</v>
      </c>
      <c r="C13" s="28">
        <f>SUM(C5:C11)</f>
        <v>146373928.59999999</v>
      </c>
      <c r="D13" s="18"/>
      <c r="E13" s="29"/>
      <c r="F13" s="30"/>
    </row>
    <row r="14" spans="1:6" x14ac:dyDescent="0.25">
      <c r="A14" s="20"/>
      <c r="B14" s="25"/>
      <c r="C14" s="25"/>
      <c r="D14" s="13" t="s">
        <v>178</v>
      </c>
      <c r="E14" s="14">
        <f>SUM(E5:E12)</f>
        <v>27252843.699999999</v>
      </c>
      <c r="F14" s="19">
        <f>SUM(F5:F12)</f>
        <v>49205592.140000001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404788727.74000001</v>
      </c>
      <c r="C18" s="26">
        <v>350606019.18000001</v>
      </c>
      <c r="D18" s="15" t="s">
        <v>185</v>
      </c>
      <c r="E18" s="26">
        <v>0</v>
      </c>
      <c r="F18" s="27">
        <v>0</v>
      </c>
    </row>
    <row r="19" spans="1:6" x14ac:dyDescent="0.25">
      <c r="A19" s="15" t="s">
        <v>186</v>
      </c>
      <c r="B19" s="26">
        <v>361880904.93000001</v>
      </c>
      <c r="C19" s="26">
        <v>361685793.48000002</v>
      </c>
      <c r="D19" s="15" t="s">
        <v>187</v>
      </c>
      <c r="E19" s="26">
        <v>4821428.68</v>
      </c>
      <c r="F19" s="27">
        <v>4821428.68</v>
      </c>
    </row>
    <row r="20" spans="1:6" x14ac:dyDescent="0.25">
      <c r="A20" s="15" t="s">
        <v>188</v>
      </c>
      <c r="B20" s="26">
        <v>135966.14000000001</v>
      </c>
      <c r="C20" s="26">
        <v>135966.14000000001</v>
      </c>
      <c r="D20" s="15" t="s">
        <v>189</v>
      </c>
      <c r="E20" s="26">
        <v>0</v>
      </c>
      <c r="F20" s="27">
        <v>0</v>
      </c>
    </row>
    <row r="21" spans="1:6" ht="22.5" x14ac:dyDescent="0.25">
      <c r="A21" s="15" t="s">
        <v>190</v>
      </c>
      <c r="B21" s="26">
        <v>-78473787.879999995</v>
      </c>
      <c r="C21" s="26">
        <v>-78473787.879999995</v>
      </c>
      <c r="D21" s="15" t="s">
        <v>191</v>
      </c>
      <c r="E21" s="26">
        <v>0</v>
      </c>
      <c r="F21" s="27">
        <v>0</v>
      </c>
    </row>
    <row r="22" spans="1:6" x14ac:dyDescent="0.25">
      <c r="A22" s="15" t="s">
        <v>192</v>
      </c>
      <c r="B22" s="26">
        <v>1176759.67</v>
      </c>
      <c r="C22" s="26">
        <v>1176759.67</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4821428.68</v>
      </c>
      <c r="F24" s="19">
        <f>SUM(F17:F22)</f>
        <v>4821428.68</v>
      </c>
    </row>
    <row r="25" spans="1:6" s="12" customFormat="1" x14ac:dyDescent="0.25">
      <c r="A25" s="18"/>
      <c r="B25" s="25"/>
      <c r="C25" s="25"/>
      <c r="D25" s="18"/>
      <c r="E25" s="25"/>
      <c r="F25" s="30"/>
    </row>
    <row r="26" spans="1:6" x14ac:dyDescent="0.25">
      <c r="A26" s="13" t="s">
        <v>197</v>
      </c>
      <c r="B26" s="28">
        <f>SUM(B16:B24)</f>
        <v>689508570.60000002</v>
      </c>
      <c r="C26" s="28">
        <f>SUM(C16:C24)</f>
        <v>635130750.59000003</v>
      </c>
      <c r="D26" s="31" t="s">
        <v>198</v>
      </c>
      <c r="E26" s="28">
        <f>SUM(E24+E14)</f>
        <v>32074272.379999999</v>
      </c>
      <c r="F26" s="19">
        <f>SUM(F14+F24)</f>
        <v>54027020.82</v>
      </c>
    </row>
    <row r="27" spans="1:6" x14ac:dyDescent="0.25">
      <c r="A27" s="20"/>
      <c r="B27" s="25"/>
      <c r="C27" s="25"/>
      <c r="D27" s="20"/>
      <c r="E27" s="25"/>
      <c r="F27" s="30"/>
    </row>
    <row r="28" spans="1:6" x14ac:dyDescent="0.25">
      <c r="A28" s="13" t="s">
        <v>199</v>
      </c>
      <c r="B28" s="28">
        <f>B13+B26</f>
        <v>833192797.49000001</v>
      </c>
      <c r="C28" s="28">
        <f>C13+C26</f>
        <v>781504679.19000006</v>
      </c>
      <c r="D28" s="10" t="s">
        <v>200</v>
      </c>
      <c r="E28" s="25"/>
      <c r="F28" s="25"/>
    </row>
    <row r="29" spans="1:6" x14ac:dyDescent="0.25">
      <c r="A29" s="32"/>
      <c r="B29" s="33"/>
      <c r="C29" s="30"/>
      <c r="D29" s="20"/>
      <c r="E29" s="25"/>
      <c r="F29" s="25"/>
    </row>
    <row r="30" spans="1:6" x14ac:dyDescent="0.25">
      <c r="A30" s="32"/>
      <c r="B30" s="33"/>
      <c r="C30" s="30"/>
      <c r="D30" s="13" t="s">
        <v>201</v>
      </c>
      <c r="E30" s="28">
        <f>SUM(E31:E33)</f>
        <v>-78189538.469999999</v>
      </c>
      <c r="F30" s="19">
        <f>SUM(F31:F33)</f>
        <v>-78189538.469999999</v>
      </c>
    </row>
    <row r="31" spans="1:6" x14ac:dyDescent="0.25">
      <c r="A31" s="32"/>
      <c r="B31" s="33"/>
      <c r="C31" s="30"/>
      <c r="D31" s="15" t="s">
        <v>138</v>
      </c>
      <c r="E31" s="26">
        <v>-79242435.150000006</v>
      </c>
      <c r="F31" s="27">
        <v>-79242435.150000006</v>
      </c>
    </row>
    <row r="32" spans="1:6" x14ac:dyDescent="0.25">
      <c r="A32" s="32"/>
      <c r="B32" s="33"/>
      <c r="C32" s="30"/>
      <c r="D32" s="15" t="s">
        <v>202</v>
      </c>
      <c r="E32" s="26">
        <v>1052896.68</v>
      </c>
      <c r="F32" s="27">
        <v>1052896.68</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879308063.58000004</v>
      </c>
      <c r="F35" s="19">
        <f>SUM(F36:F40)</f>
        <v>805667196.83999991</v>
      </c>
    </row>
    <row r="36" spans="1:6" x14ac:dyDescent="0.25">
      <c r="A36" s="32"/>
      <c r="B36" s="33"/>
      <c r="C36" s="30"/>
      <c r="D36" s="15" t="s">
        <v>205</v>
      </c>
      <c r="E36" s="26">
        <v>73809998.700000003</v>
      </c>
      <c r="F36" s="27">
        <v>223549712.40000001</v>
      </c>
    </row>
    <row r="37" spans="1:6" x14ac:dyDescent="0.25">
      <c r="A37" s="32"/>
      <c r="B37" s="33"/>
      <c r="C37" s="30"/>
      <c r="D37" s="15" t="s">
        <v>206</v>
      </c>
      <c r="E37" s="26">
        <v>805430953.58000004</v>
      </c>
      <c r="F37" s="27">
        <v>582050373.13999999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67111.3</v>
      </c>
      <c r="F40" s="27">
        <v>67111.3</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801118525.11000001</v>
      </c>
      <c r="F46" s="19">
        <f>SUM(F42+F35+F30)</f>
        <v>727477658.36999989</v>
      </c>
    </row>
    <row r="47" spans="1:6" x14ac:dyDescent="0.25">
      <c r="A47" s="32"/>
      <c r="B47" s="33"/>
      <c r="C47" s="30"/>
      <c r="D47" s="20"/>
      <c r="E47" s="25"/>
      <c r="F47" s="30"/>
    </row>
    <row r="48" spans="1:6" x14ac:dyDescent="0.25">
      <c r="A48" s="32"/>
      <c r="B48" s="33"/>
      <c r="C48" s="30"/>
      <c r="D48" s="13" t="s">
        <v>214</v>
      </c>
      <c r="E48" s="28">
        <f>E46+E26</f>
        <v>833192797.49000001</v>
      </c>
      <c r="F48" s="28">
        <f>F46+F26</f>
        <v>781504679.18999994</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-78189538.469999999</v>
      </c>
      <c r="C4" s="40"/>
      <c r="D4" s="40"/>
      <c r="E4" s="40"/>
      <c r="F4" s="42">
        <f>SUM(B4:E4)</f>
        <v>-78189538.469999999</v>
      </c>
    </row>
    <row r="5" spans="1:6" ht="11.25" customHeight="1" x14ac:dyDescent="0.2">
      <c r="A5" s="43" t="s">
        <v>138</v>
      </c>
      <c r="B5" s="44">
        <v>-79242435.150000006</v>
      </c>
      <c r="C5" s="40"/>
      <c r="D5" s="40"/>
      <c r="E5" s="40"/>
      <c r="F5" s="42">
        <f>SUM(B5:E5)</f>
        <v>-79242435.150000006</v>
      </c>
    </row>
    <row r="6" spans="1:6" ht="11.25" customHeight="1" x14ac:dyDescent="0.2">
      <c r="A6" s="43" t="s">
        <v>202</v>
      </c>
      <c r="B6" s="44">
        <v>1052896.68</v>
      </c>
      <c r="C6" s="40"/>
      <c r="D6" s="40"/>
      <c r="E6" s="40"/>
      <c r="F6" s="42">
        <f>SUM(B6:E6)</f>
        <v>1052896.68</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582117484.43999994</v>
      </c>
      <c r="D9" s="42">
        <f>D10</f>
        <v>223549712.40000001</v>
      </c>
      <c r="E9" s="40"/>
      <c r="F9" s="42">
        <f t="shared" ref="F9:F14" si="0">SUM(B9:E9)</f>
        <v>805667196.83999991</v>
      </c>
    </row>
    <row r="10" spans="1:6" ht="11.25" customHeight="1" x14ac:dyDescent="0.2">
      <c r="A10" s="43" t="s">
        <v>156</v>
      </c>
      <c r="B10" s="40"/>
      <c r="C10" s="40"/>
      <c r="D10" s="44">
        <v>223549712.40000001</v>
      </c>
      <c r="E10" s="40"/>
      <c r="F10" s="42">
        <f t="shared" si="0"/>
        <v>223549712.40000001</v>
      </c>
    </row>
    <row r="11" spans="1:6" ht="11.25" customHeight="1" x14ac:dyDescent="0.2">
      <c r="A11" s="43" t="s">
        <v>206</v>
      </c>
      <c r="B11" s="40"/>
      <c r="C11" s="44">
        <v>582050373.13999999</v>
      </c>
      <c r="D11" s="40"/>
      <c r="E11" s="40"/>
      <c r="F11" s="42">
        <f t="shared" si="0"/>
        <v>582050373.13999999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67111.3</v>
      </c>
      <c r="D14" s="40"/>
      <c r="E14" s="40"/>
      <c r="F14" s="42">
        <f t="shared" si="0"/>
        <v>67111.3</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-78189538.469999999</v>
      </c>
      <c r="C20" s="42">
        <f>C9</f>
        <v>582117484.43999994</v>
      </c>
      <c r="D20" s="42">
        <f>D9</f>
        <v>223549712.40000001</v>
      </c>
      <c r="E20" s="42">
        <f>E16</f>
        <v>0</v>
      </c>
      <c r="F20" s="42">
        <f>SUM(B20:E20)</f>
        <v>727477658.36999989</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223380580.44</v>
      </c>
      <c r="D27" s="42">
        <f>SUM(D28:D32)</f>
        <v>-149739713.69999999</v>
      </c>
      <c r="E27" s="40"/>
      <c r="F27" s="42">
        <f t="shared" ref="F27:F32" si="1">SUM(B27:E27)</f>
        <v>73640866.74000001</v>
      </c>
    </row>
    <row r="28" spans="1:6" ht="11.25" customHeight="1" x14ac:dyDescent="0.2">
      <c r="A28" s="43" t="s">
        <v>156</v>
      </c>
      <c r="B28" s="40"/>
      <c r="C28" s="40"/>
      <c r="D28" s="44">
        <v>73809998.700000003</v>
      </c>
      <c r="E28" s="40"/>
      <c r="F28" s="42">
        <f t="shared" si="1"/>
        <v>73809998.700000003</v>
      </c>
    </row>
    <row r="29" spans="1:6" ht="11.25" customHeight="1" x14ac:dyDescent="0.2">
      <c r="A29" s="43" t="s">
        <v>206</v>
      </c>
      <c r="B29" s="40"/>
      <c r="C29" s="44">
        <v>223380580.44</v>
      </c>
      <c r="D29" s="44">
        <v>-223549712.40000001</v>
      </c>
      <c r="E29" s="40"/>
      <c r="F29" s="42">
        <f t="shared" si="1"/>
        <v>-169131.96000000834</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-78189538.469999999</v>
      </c>
      <c r="C38" s="48">
        <f>+C20+C27</f>
        <v>805498064.87999988</v>
      </c>
      <c r="D38" s="48">
        <f>D20+D27</f>
        <v>73809998.700000018</v>
      </c>
      <c r="E38" s="48">
        <f>+E20+E34</f>
        <v>0</v>
      </c>
      <c r="F38" s="48">
        <f>SUM(B38:E38)</f>
        <v>801118525.1099999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activeCell="B21" sqref="B21"/>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10691601.949999999</v>
      </c>
      <c r="C3" s="54">
        <f>C4+C13</f>
        <v>62379720.250000007</v>
      </c>
    </row>
    <row r="4" spans="1:3" ht="11.25" customHeight="1" x14ac:dyDescent="0.25">
      <c r="A4" s="55" t="s">
        <v>160</v>
      </c>
      <c r="B4" s="54">
        <f>SUM(B5:B11)</f>
        <v>10691601.949999999</v>
      </c>
      <c r="C4" s="54">
        <f>SUM(C5:C11)</f>
        <v>8001900.2400000002</v>
      </c>
    </row>
    <row r="5" spans="1:3" ht="11.25" customHeight="1" x14ac:dyDescent="0.25">
      <c r="A5" s="56" t="s">
        <v>162</v>
      </c>
      <c r="B5" s="57">
        <v>0</v>
      </c>
      <c r="C5" s="57">
        <v>7952220.46</v>
      </c>
    </row>
    <row r="6" spans="1:3" ht="11.25" customHeight="1" x14ac:dyDescent="0.25">
      <c r="A6" s="56" t="s">
        <v>164</v>
      </c>
      <c r="B6" s="57">
        <v>0</v>
      </c>
      <c r="C6" s="57">
        <v>49679.78</v>
      </c>
    </row>
    <row r="7" spans="1:3" ht="11.25" customHeight="1" x14ac:dyDescent="0.25">
      <c r="A7" s="56" t="s">
        <v>166</v>
      </c>
      <c r="B7" s="57">
        <v>10691601.949999999</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54377820.010000005</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54182708.560000002</v>
      </c>
    </row>
    <row r="17" spans="1:3" ht="11.25" customHeight="1" x14ac:dyDescent="0.25">
      <c r="A17" s="56" t="s">
        <v>186</v>
      </c>
      <c r="B17" s="57">
        <v>0</v>
      </c>
      <c r="C17" s="57">
        <v>195111.45</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21952748.440000001</v>
      </c>
    </row>
    <row r="25" spans="1:3" ht="11.25" customHeight="1" x14ac:dyDescent="0.25">
      <c r="A25" s="55" t="s">
        <v>161</v>
      </c>
      <c r="B25" s="54">
        <f>SUM(B26:B33)</f>
        <v>0</v>
      </c>
      <c r="C25" s="54">
        <f>SUM(C26:C33)</f>
        <v>21952748.440000001</v>
      </c>
    </row>
    <row r="26" spans="1:3" ht="11.25" customHeight="1" x14ac:dyDescent="0.25">
      <c r="A26" s="56" t="s">
        <v>163</v>
      </c>
      <c r="B26" s="57">
        <v>0</v>
      </c>
      <c r="C26" s="57">
        <v>21550962.73</v>
      </c>
    </row>
    <row r="27" spans="1:3" ht="11.25" customHeight="1" x14ac:dyDescent="0.25">
      <c r="A27" s="56" t="s">
        <v>165</v>
      </c>
      <c r="B27" s="57">
        <v>0</v>
      </c>
      <c r="C27" s="57">
        <v>0</v>
      </c>
    </row>
    <row r="28" spans="1:3" ht="11.25" customHeight="1" x14ac:dyDescent="0.25">
      <c r="A28" s="56" t="s">
        <v>167</v>
      </c>
      <c r="B28" s="57">
        <v>0</v>
      </c>
      <c r="C28" s="57">
        <v>401785.71</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223380580.44</v>
      </c>
      <c r="C43" s="54">
        <f>C45+C50+C57</f>
        <v>149739713.69999999</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223380580.44</v>
      </c>
      <c r="C50" s="54">
        <f>SUM(C51:C55)</f>
        <v>149739713.69999999</v>
      </c>
    </row>
    <row r="51" spans="1:3" ht="11.25" customHeight="1" x14ac:dyDescent="0.25">
      <c r="A51" s="56" t="s">
        <v>205</v>
      </c>
      <c r="B51" s="57">
        <v>0</v>
      </c>
      <c r="C51" s="57">
        <v>149739713.69999999</v>
      </c>
    </row>
    <row r="52" spans="1:3" ht="11.25" customHeight="1" x14ac:dyDescent="0.25">
      <c r="A52" s="56" t="s">
        <v>206</v>
      </c>
      <c r="B52" s="57">
        <v>223380580.44</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153813585.68000001</v>
      </c>
      <c r="C4" s="62">
        <f>SUM(C5:C14)</f>
        <v>739348952.95000005</v>
      </c>
      <c r="D4" s="63" t="s">
        <v>223</v>
      </c>
    </row>
    <row r="5" spans="1:22" ht="11.25" customHeight="1" x14ac:dyDescent="0.2">
      <c r="A5" s="56" t="s">
        <v>104</v>
      </c>
      <c r="B5" s="34">
        <v>23497029.379999999</v>
      </c>
      <c r="C5" s="34">
        <v>27416056.890000001</v>
      </c>
      <c r="D5" s="64">
        <v>100000</v>
      </c>
    </row>
    <row r="6" spans="1:22" ht="11.25" customHeight="1" x14ac:dyDescent="0.2">
      <c r="A6" s="56" t="s">
        <v>105</v>
      </c>
      <c r="B6" s="34">
        <v>0</v>
      </c>
      <c r="C6" s="34">
        <v>0</v>
      </c>
      <c r="D6" s="64">
        <v>200000</v>
      </c>
    </row>
    <row r="7" spans="1:22" ht="11.25" customHeight="1" x14ac:dyDescent="0.2">
      <c r="A7" s="56" t="s">
        <v>106</v>
      </c>
      <c r="B7" s="34">
        <v>0</v>
      </c>
      <c r="C7" s="34">
        <v>937497.99</v>
      </c>
      <c r="D7" s="64">
        <v>300000</v>
      </c>
    </row>
    <row r="8" spans="1:22" ht="11.25" customHeight="1" x14ac:dyDescent="0.2">
      <c r="A8" s="56" t="s">
        <v>107</v>
      </c>
      <c r="B8" s="34">
        <v>8302516.5</v>
      </c>
      <c r="C8" s="34">
        <v>29798921.670000002</v>
      </c>
      <c r="D8" s="64">
        <v>400000</v>
      </c>
    </row>
    <row r="9" spans="1:22" ht="11.25" customHeight="1" x14ac:dyDescent="0.2">
      <c r="A9" s="56" t="s">
        <v>108</v>
      </c>
      <c r="B9" s="34">
        <v>974765.48</v>
      </c>
      <c r="C9" s="34">
        <v>6881092.1399999997</v>
      </c>
      <c r="D9" s="64">
        <v>500000</v>
      </c>
    </row>
    <row r="10" spans="1:22" ht="11.25" customHeight="1" x14ac:dyDescent="0.2">
      <c r="A10" s="56" t="s">
        <v>109</v>
      </c>
      <c r="B10" s="34">
        <v>2059304.36</v>
      </c>
      <c r="C10" s="34">
        <v>2550660.54</v>
      </c>
      <c r="D10" s="64">
        <v>600000</v>
      </c>
    </row>
    <row r="11" spans="1:22" ht="11.25" customHeight="1" x14ac:dyDescent="0.2">
      <c r="A11" s="56" t="s">
        <v>110</v>
      </c>
      <c r="B11" s="34">
        <v>0</v>
      </c>
      <c r="C11" s="34">
        <v>0</v>
      </c>
      <c r="D11" s="64">
        <v>700000</v>
      </c>
    </row>
    <row r="12" spans="1:22" ht="22.5" x14ac:dyDescent="0.2">
      <c r="A12" s="56" t="s">
        <v>112</v>
      </c>
      <c r="B12" s="34">
        <v>116791695.94</v>
      </c>
      <c r="C12" s="34">
        <v>445025633.19</v>
      </c>
      <c r="D12" s="64">
        <v>800000</v>
      </c>
    </row>
    <row r="13" spans="1:22" ht="11.25" customHeight="1" x14ac:dyDescent="0.2">
      <c r="A13" s="56" t="s">
        <v>113</v>
      </c>
      <c r="B13" s="34">
        <v>2188274.02</v>
      </c>
      <c r="C13" s="34">
        <v>226739090.53</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78795575.609999999</v>
      </c>
      <c r="C16" s="62">
        <f>SUM(C17:C32)</f>
        <v>461026302.39000005</v>
      </c>
      <c r="D16" s="63" t="s">
        <v>223</v>
      </c>
    </row>
    <row r="17" spans="1:4" ht="11.25" customHeight="1" x14ac:dyDescent="0.2">
      <c r="A17" s="56" t="s">
        <v>123</v>
      </c>
      <c r="B17" s="34">
        <v>38028232.380000003</v>
      </c>
      <c r="C17" s="34">
        <v>202154829.75</v>
      </c>
      <c r="D17" s="64">
        <v>1000</v>
      </c>
    </row>
    <row r="18" spans="1:4" ht="11.25" customHeight="1" x14ac:dyDescent="0.2">
      <c r="A18" s="56" t="s">
        <v>124</v>
      </c>
      <c r="B18" s="34">
        <v>6680812.3700000001</v>
      </c>
      <c r="C18" s="34">
        <v>61745390.219999999</v>
      </c>
      <c r="D18" s="64">
        <v>2000</v>
      </c>
    </row>
    <row r="19" spans="1:4" ht="11.25" customHeight="1" x14ac:dyDescent="0.2">
      <c r="A19" s="56" t="s">
        <v>125</v>
      </c>
      <c r="B19" s="34">
        <v>20257956.390000001</v>
      </c>
      <c r="C19" s="34">
        <v>90175189.540000007</v>
      </c>
      <c r="D19" s="64">
        <v>3000</v>
      </c>
    </row>
    <row r="20" spans="1:4" ht="11.25" customHeight="1" x14ac:dyDescent="0.2">
      <c r="A20" s="56" t="s">
        <v>127</v>
      </c>
      <c r="B20" s="34">
        <v>5448756.1799999997</v>
      </c>
      <c r="C20" s="34">
        <v>20718575.16</v>
      </c>
      <c r="D20" s="64">
        <v>4100</v>
      </c>
    </row>
    <row r="21" spans="1:4" ht="11.25" customHeight="1" x14ac:dyDescent="0.2">
      <c r="A21" s="56" t="s">
        <v>226</v>
      </c>
      <c r="B21" s="34">
        <v>0</v>
      </c>
      <c r="C21" s="34">
        <v>0</v>
      </c>
      <c r="D21" s="64">
        <v>4200</v>
      </c>
    </row>
    <row r="22" spans="1:4" ht="11.25" customHeight="1" x14ac:dyDescent="0.2">
      <c r="A22" s="56" t="s">
        <v>129</v>
      </c>
      <c r="B22" s="34">
        <v>0</v>
      </c>
      <c r="C22" s="34">
        <v>28687470.16</v>
      </c>
      <c r="D22" s="64">
        <v>4300</v>
      </c>
    </row>
    <row r="23" spans="1:4" ht="11.25" customHeight="1" x14ac:dyDescent="0.2">
      <c r="A23" s="56" t="s">
        <v>130</v>
      </c>
      <c r="B23" s="34">
        <v>6544117.4500000002</v>
      </c>
      <c r="C23" s="34">
        <v>48088291.789999999</v>
      </c>
      <c r="D23" s="64">
        <v>4400</v>
      </c>
    </row>
    <row r="24" spans="1:4" ht="11.25" customHeight="1" x14ac:dyDescent="0.2">
      <c r="A24" s="56" t="s">
        <v>131</v>
      </c>
      <c r="B24" s="34">
        <v>1835700.84</v>
      </c>
      <c r="C24" s="34">
        <v>8796156.3300000001</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660399.43999999994</v>
      </c>
      <c r="D31" s="64">
        <v>8500</v>
      </c>
    </row>
    <row r="32" spans="1:4" ht="11.25" customHeight="1" x14ac:dyDescent="0.2">
      <c r="A32" s="56" t="s">
        <v>227</v>
      </c>
      <c r="B32" s="34">
        <v>0</v>
      </c>
      <c r="C32" s="34">
        <v>0</v>
      </c>
      <c r="D32" s="63" t="s">
        <v>223</v>
      </c>
    </row>
    <row r="33" spans="1:4" ht="11.25" customHeight="1" x14ac:dyDescent="0.2">
      <c r="A33" s="41" t="s">
        <v>228</v>
      </c>
      <c r="B33" s="62">
        <f>B4-B16</f>
        <v>75018010.070000008</v>
      </c>
      <c r="C33" s="62">
        <f>C4-C16</f>
        <v>278322650.56</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53236609.230000004</v>
      </c>
      <c r="C41" s="62">
        <f>SUM(C42:C44)</f>
        <v>445304916.00999999</v>
      </c>
      <c r="D41" s="63" t="s">
        <v>223</v>
      </c>
    </row>
    <row r="42" spans="1:4" ht="11.25" customHeight="1" x14ac:dyDescent="0.2">
      <c r="A42" s="56" t="s">
        <v>184</v>
      </c>
      <c r="B42" s="34">
        <v>53041497.780000001</v>
      </c>
      <c r="C42" s="34">
        <v>197106914.58000001</v>
      </c>
      <c r="D42" s="63">
        <v>6000</v>
      </c>
    </row>
    <row r="43" spans="1:4" ht="11.25" customHeight="1" x14ac:dyDescent="0.2">
      <c r="A43" s="56" t="s">
        <v>186</v>
      </c>
      <c r="B43" s="34">
        <v>195111.45</v>
      </c>
      <c r="C43" s="34">
        <v>248198001.43000001</v>
      </c>
      <c r="D43" s="63">
        <v>5000</v>
      </c>
    </row>
    <row r="44" spans="1:4" ht="11.25" customHeight="1" x14ac:dyDescent="0.2">
      <c r="A44" s="56" t="s">
        <v>231</v>
      </c>
      <c r="B44" s="34">
        <v>0</v>
      </c>
      <c r="C44" s="34">
        <v>0</v>
      </c>
      <c r="D44" s="63">
        <v>7000</v>
      </c>
    </row>
    <row r="45" spans="1:4" ht="11.25" customHeight="1" x14ac:dyDescent="0.2">
      <c r="A45" s="41" t="s">
        <v>232</v>
      </c>
      <c r="B45" s="62">
        <f>B36-B41</f>
        <v>-53236609.230000004</v>
      </c>
      <c r="C45" s="62">
        <f>C36-C41</f>
        <v>-445304916.00999999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29918448.009999998</v>
      </c>
      <c r="D48" s="63" t="s">
        <v>223</v>
      </c>
    </row>
    <row r="49" spans="1:4" ht="11.25" customHeight="1" x14ac:dyDescent="0.2">
      <c r="A49" s="56" t="s">
        <v>234</v>
      </c>
      <c r="B49" s="34">
        <f>B50+B51</f>
        <v>0</v>
      </c>
      <c r="C49" s="34">
        <f>C50+C51</f>
        <v>15000000</v>
      </c>
      <c r="D49" s="63" t="s">
        <v>223</v>
      </c>
    </row>
    <row r="50" spans="1:4" ht="11.25" customHeight="1" x14ac:dyDescent="0.2">
      <c r="A50" s="56" t="s">
        <v>235</v>
      </c>
      <c r="B50" s="34">
        <v>0</v>
      </c>
      <c r="C50" s="34">
        <v>15000000</v>
      </c>
      <c r="D50" s="65" t="s">
        <v>236</v>
      </c>
    </row>
    <row r="51" spans="1:4" ht="11.25" customHeight="1" x14ac:dyDescent="0.2">
      <c r="A51" s="56" t="s">
        <v>237</v>
      </c>
      <c r="B51" s="34">
        <v>0</v>
      </c>
      <c r="C51" s="34">
        <v>0</v>
      </c>
      <c r="D51" s="65" t="s">
        <v>239</v>
      </c>
    </row>
    <row r="52" spans="1:4" ht="11.25" customHeight="1" x14ac:dyDescent="0.2">
      <c r="A52" s="56" t="s">
        <v>238</v>
      </c>
      <c r="B52" s="34">
        <v>0</v>
      </c>
      <c r="C52" s="34">
        <v>14918448.01</v>
      </c>
      <c r="D52" s="65"/>
    </row>
    <row r="53" spans="1:4" ht="11.25" customHeight="1" x14ac:dyDescent="0.2">
      <c r="A53" s="58"/>
      <c r="B53" s="33"/>
      <c r="C53" s="33"/>
      <c r="D53" s="63" t="s">
        <v>223</v>
      </c>
    </row>
    <row r="54" spans="1:4" ht="11.25" customHeight="1" x14ac:dyDescent="0.2">
      <c r="A54" s="55" t="s">
        <v>221</v>
      </c>
      <c r="B54" s="62">
        <f>SUM(B55+B58)</f>
        <v>13829180.379999999</v>
      </c>
      <c r="C54" s="62">
        <f>SUM(C55+C58)</f>
        <v>2318965.96</v>
      </c>
      <c r="D54" s="63" t="s">
        <v>223</v>
      </c>
    </row>
    <row r="55" spans="1:4" ht="11.25" customHeight="1" x14ac:dyDescent="0.2">
      <c r="A55" s="56" t="s">
        <v>240</v>
      </c>
      <c r="B55" s="34">
        <v>536253.71</v>
      </c>
      <c r="C55" s="34">
        <v>2318965.96</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13292926.67</v>
      </c>
      <c r="C58" s="34">
        <v>0</v>
      </c>
      <c r="D58" s="63" t="s">
        <v>223</v>
      </c>
    </row>
    <row r="59" spans="1:4" ht="11.25" customHeight="1" x14ac:dyDescent="0.2">
      <c r="A59" s="41" t="s">
        <v>244</v>
      </c>
      <c r="B59" s="62">
        <f>B48-B54</f>
        <v>-13829180.379999999</v>
      </c>
      <c r="C59" s="62">
        <f>C48-C54</f>
        <v>27599482.049999997</v>
      </c>
      <c r="D59" s="63" t="s">
        <v>223</v>
      </c>
    </row>
    <row r="60" spans="1:4" ht="11.25" customHeight="1" x14ac:dyDescent="0.2">
      <c r="A60" s="46"/>
      <c r="B60" s="33"/>
      <c r="C60" s="33"/>
      <c r="D60" s="63" t="s">
        <v>223</v>
      </c>
    </row>
    <row r="61" spans="1:4" ht="11.25" customHeight="1" x14ac:dyDescent="0.2">
      <c r="A61" s="41" t="s">
        <v>245</v>
      </c>
      <c r="B61" s="62">
        <f>B59+B45+B33</f>
        <v>7952220.4600000083</v>
      </c>
      <c r="C61" s="62">
        <f>C59+C45+C33</f>
        <v>-139382783.39999998</v>
      </c>
      <c r="D61" s="63" t="s">
        <v>223</v>
      </c>
    </row>
    <row r="62" spans="1:4" ht="11.25" customHeight="1" x14ac:dyDescent="0.2">
      <c r="A62" s="46"/>
      <c r="B62" s="33"/>
      <c r="C62" s="33"/>
      <c r="D62" s="63" t="s">
        <v>223</v>
      </c>
    </row>
    <row r="63" spans="1:4" ht="11.25" customHeight="1" x14ac:dyDescent="0.2">
      <c r="A63" s="41" t="s">
        <v>246</v>
      </c>
      <c r="B63" s="62">
        <v>114719224.73</v>
      </c>
      <c r="C63" s="62">
        <v>254102008.13</v>
      </c>
      <c r="D63" s="63" t="s">
        <v>223</v>
      </c>
    </row>
    <row r="64" spans="1:4" ht="11.25" customHeight="1" x14ac:dyDescent="0.2">
      <c r="A64" s="46"/>
      <c r="B64" s="33"/>
      <c r="C64" s="33"/>
      <c r="D64" s="63" t="s">
        <v>223</v>
      </c>
    </row>
    <row r="65" spans="1:4" ht="11.25" customHeight="1" x14ac:dyDescent="0.2">
      <c r="A65" s="41" t="s">
        <v>247</v>
      </c>
      <c r="B65" s="62">
        <v>122671445.19</v>
      </c>
      <c r="C65" s="62">
        <v>114719224.73</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781504679.19000006</v>
      </c>
      <c r="C3" s="62">
        <f t="shared" ref="C3:F3" si="0">C4+C12</f>
        <v>853294676.49000001</v>
      </c>
      <c r="D3" s="62">
        <f t="shared" si="0"/>
        <v>801606558.18999982</v>
      </c>
      <c r="E3" s="62">
        <f t="shared" si="0"/>
        <v>833192797.49000001</v>
      </c>
      <c r="F3" s="62">
        <f t="shared" si="0"/>
        <v>51688118.299999997</v>
      </c>
    </row>
    <row r="4" spans="1:6" x14ac:dyDescent="0.2">
      <c r="A4" s="71" t="s">
        <v>160</v>
      </c>
      <c r="B4" s="62">
        <f>SUM(B5:B11)</f>
        <v>146373928.59999999</v>
      </c>
      <c r="C4" s="62">
        <f>SUM(C5:C11)</f>
        <v>701616087.03999996</v>
      </c>
      <c r="D4" s="62">
        <f>SUM(D5:D11)</f>
        <v>704305788.74999988</v>
      </c>
      <c r="E4" s="62">
        <f>SUM(E5:E11)</f>
        <v>143684226.89000002</v>
      </c>
      <c r="F4" s="62">
        <f>SUM(F5:F11)</f>
        <v>-2689701.7099999934</v>
      </c>
    </row>
    <row r="5" spans="1:6" x14ac:dyDescent="0.2">
      <c r="A5" s="72" t="s">
        <v>162</v>
      </c>
      <c r="B5" s="34">
        <v>114719224.73</v>
      </c>
      <c r="C5" s="34">
        <v>502938881.26999998</v>
      </c>
      <c r="D5" s="34">
        <v>494986660.81</v>
      </c>
      <c r="E5" s="34">
        <f>B5+C5-D5</f>
        <v>122671445.19</v>
      </c>
      <c r="F5" s="34">
        <f t="shared" ref="F5:F11" si="1">E5-B5</f>
        <v>7952220.4599999934</v>
      </c>
    </row>
    <row r="6" spans="1:6" x14ac:dyDescent="0.2">
      <c r="A6" s="72" t="s">
        <v>164</v>
      </c>
      <c r="B6" s="34">
        <v>6263524.7699999996</v>
      </c>
      <c r="C6" s="34">
        <v>191789292.78999999</v>
      </c>
      <c r="D6" s="34">
        <v>191739613.00999999</v>
      </c>
      <c r="E6" s="34">
        <f t="shared" ref="E6:E11" si="2">B6+C6-D6</f>
        <v>6313204.5500000119</v>
      </c>
      <c r="F6" s="34">
        <f t="shared" si="1"/>
        <v>49679.780000012368</v>
      </c>
    </row>
    <row r="7" spans="1:6" x14ac:dyDescent="0.2">
      <c r="A7" s="72" t="s">
        <v>166</v>
      </c>
      <c r="B7" s="34">
        <v>25391179.100000001</v>
      </c>
      <c r="C7" s="34">
        <v>6887912.9800000004</v>
      </c>
      <c r="D7" s="34">
        <v>17579514.93</v>
      </c>
      <c r="E7" s="34">
        <f t="shared" si="2"/>
        <v>14699577.150000002</v>
      </c>
      <c r="F7" s="34">
        <f t="shared" si="1"/>
        <v>-10691601.949999999</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635130750.59000003</v>
      </c>
      <c r="C12" s="62">
        <f>SUM(C13:C21)</f>
        <v>151678589.45000002</v>
      </c>
      <c r="D12" s="62">
        <f>SUM(D13:D21)</f>
        <v>97300769.439999998</v>
      </c>
      <c r="E12" s="62">
        <f>SUM(E13:E21)</f>
        <v>689508570.60000002</v>
      </c>
      <c r="F12" s="62">
        <f>SUM(F13:F21)</f>
        <v>54377820.00999999</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350606019.18000001</v>
      </c>
      <c r="C15" s="73">
        <v>151288366.55000001</v>
      </c>
      <c r="D15" s="73">
        <v>97105657.989999995</v>
      </c>
      <c r="E15" s="73">
        <f t="shared" si="4"/>
        <v>404788727.74000001</v>
      </c>
      <c r="F15" s="73">
        <f t="shared" si="3"/>
        <v>54182708.560000002</v>
      </c>
    </row>
    <row r="16" spans="1:6" x14ac:dyDescent="0.2">
      <c r="A16" s="72" t="s">
        <v>186</v>
      </c>
      <c r="B16" s="34">
        <v>361685793.48000002</v>
      </c>
      <c r="C16" s="34">
        <v>390222.9</v>
      </c>
      <c r="D16" s="34">
        <v>195111.45</v>
      </c>
      <c r="E16" s="34">
        <f t="shared" si="4"/>
        <v>361880904.93000001</v>
      </c>
      <c r="F16" s="34">
        <f t="shared" si="3"/>
        <v>195111.44999998808</v>
      </c>
    </row>
    <row r="17" spans="1:6" x14ac:dyDescent="0.2">
      <c r="A17" s="72" t="s">
        <v>188</v>
      </c>
      <c r="B17" s="34">
        <v>135966.14000000001</v>
      </c>
      <c r="C17" s="34">
        <v>0</v>
      </c>
      <c r="D17" s="34">
        <v>0</v>
      </c>
      <c r="E17" s="34">
        <f t="shared" si="4"/>
        <v>135966.14000000001</v>
      </c>
      <c r="F17" s="34">
        <f t="shared" si="3"/>
        <v>0</v>
      </c>
    </row>
    <row r="18" spans="1:6" x14ac:dyDescent="0.2">
      <c r="A18" s="72" t="s">
        <v>190</v>
      </c>
      <c r="B18" s="34">
        <v>-78473787.879999995</v>
      </c>
      <c r="C18" s="34">
        <v>0</v>
      </c>
      <c r="D18" s="34">
        <v>0</v>
      </c>
      <c r="E18" s="34">
        <f t="shared" si="4"/>
        <v>-78473787.879999995</v>
      </c>
      <c r="F18" s="34">
        <f t="shared" si="3"/>
        <v>0</v>
      </c>
    </row>
    <row r="19" spans="1:6" x14ac:dyDescent="0.2">
      <c r="A19" s="72" t="s">
        <v>192</v>
      </c>
      <c r="B19" s="34">
        <v>1176759.67</v>
      </c>
      <c r="C19" s="34">
        <v>0</v>
      </c>
      <c r="D19" s="34">
        <v>0</v>
      </c>
      <c r="E19" s="34">
        <f t="shared" si="4"/>
        <v>1176759.67</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Lalo</cp:lastModifiedBy>
  <dcterms:created xsi:type="dcterms:W3CDTF">2022-05-30T14:17:15Z</dcterms:created>
  <dcterms:modified xsi:type="dcterms:W3CDTF">2025-04-30T16:35:10Z</dcterms:modified>
</cp:coreProperties>
</file>