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90" windowHeight="6600" tabRatio="683" activeTab="0"/>
  </bookViews>
  <sheets>
    <sheet name="PROPUESTA RAMO 33F" sheetId="1" r:id="rId1"/>
    <sheet name="REMANENTES 2012" sheetId="2" r:id="rId2"/>
    <sheet name="REMANENTES 2013" sheetId="3" r:id="rId3"/>
    <sheet name="REMANENTES 2014" sheetId="4" r:id="rId4"/>
    <sheet name="REMANENTES 2015" sheetId="5" r:id="rId5"/>
    <sheet name="TEJIDO SOCIAL" sheetId="6" r:id="rId6"/>
    <sheet name="PIDMC" sheetId="7" r:id="rId7"/>
    <sheet name="PISBCC" sheetId="8" r:id="rId8"/>
    <sheet name="FORTALECE" sheetId="9" r:id="rId9"/>
    <sheet name="PDR RAMO 23" sheetId="10" r:id="rId10"/>
    <sheet name="OBRA MUNICIPAL (2)" sheetId="11" r:id="rId11"/>
    <sheet name="SEDATU" sheetId="12" r:id="rId12"/>
    <sheet name="PIDH" sheetId="13" r:id="rId13"/>
    <sheet name="PIDH (2)" sheetId="14" r:id="rId14"/>
  </sheets>
  <definedNames>
    <definedName name="_xlnm._FilterDatabase" localSheetId="0" hidden="1">'PROPUESTA RAMO 33F'!$A$6:$AA$150</definedName>
    <definedName name="_xlnm.Print_Area" localSheetId="13">'PIDH (2)'!$A$1:$AA$18</definedName>
    <definedName name="_xlnm.Print_Area" localSheetId="7">'PISBCC'!$A$1:$AA$32</definedName>
    <definedName name="_xlnm.Print_Area" localSheetId="0">'PROPUESTA RAMO 33F'!$A$1:$AA$169</definedName>
    <definedName name="_xlnm.Print_Titles" localSheetId="7">'PISBCC'!$1:$6</definedName>
    <definedName name="_xlnm.Print_Titles" localSheetId="0">'PROPUESTA RAMO 33F'!$1:$6</definedName>
  </definedNames>
  <calcPr fullCalcOnLoad="1"/>
</workbook>
</file>

<file path=xl/sharedStrings.xml><?xml version="1.0" encoding="utf-8"?>
<sst xmlns="http://schemas.openxmlformats.org/spreadsheetml/2006/main" count="3488" uniqueCount="693">
  <si>
    <t>MUNICIPIO DE VALLE DE SANTIAGO, GTO.</t>
  </si>
  <si>
    <t>ADMINISTRACION 2015-2018</t>
  </si>
  <si>
    <t>IDENTIFICACIÓN GEOGRAFICA</t>
  </si>
  <si>
    <t>IDENTIFICACIÓN DEL PROYECTO</t>
  </si>
  <si>
    <t>METAS FISICAS DEL PROYECTO (ACCIONES PROGRAMADAS Y BENEFICIARIOS PROGRAMADOS)</t>
  </si>
  <si>
    <t>METAS FINANCIERAS DEL PROYECTO (INVERSIÓN PROGRAMADA POR FUENTE DE FINANCIAMIENTO)</t>
  </si>
  <si>
    <t>Clave Municipio</t>
  </si>
  <si>
    <t>Municipio</t>
  </si>
  <si>
    <t>Clave Localidad</t>
  </si>
  <si>
    <t>Localidad Y/O Colonia</t>
  </si>
  <si>
    <t>ZAP</t>
  </si>
  <si>
    <t>Clave ZAP</t>
  </si>
  <si>
    <t>Grado de Rezago Social de la Localidad</t>
  </si>
  <si>
    <t>Fondo</t>
  </si>
  <si>
    <t>Clasificación del Proyecto</t>
  </si>
  <si>
    <t>Subclasificación del Proyecto</t>
  </si>
  <si>
    <t>Modalidad del Proyecto</t>
  </si>
  <si>
    <t>Tipo de Contribución</t>
  </si>
  <si>
    <t>Acción</t>
  </si>
  <si>
    <t>Cantidad</t>
  </si>
  <si>
    <t>Unidad de medida</t>
  </si>
  <si>
    <t>Periodo de ejecución</t>
  </si>
  <si>
    <t>Beneficiarios Hombres</t>
  </si>
  <si>
    <t>Beneficiarios Mujeres</t>
  </si>
  <si>
    <t>Costo Unitario de la acción</t>
  </si>
  <si>
    <t>Costo Total del Proyecto</t>
  </si>
  <si>
    <t>Recursos del Fondo (FAIS-Ramo 33)</t>
  </si>
  <si>
    <t>Observaciones/ Notas</t>
  </si>
  <si>
    <t>RED   DE  AGUA   POTABLE</t>
  </si>
  <si>
    <t>VALLE DE SANTIAGO</t>
  </si>
  <si>
    <t>CHICAMITO</t>
  </si>
  <si>
    <t>N/A</t>
  </si>
  <si>
    <t>MEDIO</t>
  </si>
  <si>
    <t>FISMDF</t>
  </si>
  <si>
    <t>AGUA Y SANEAMIENTO</t>
  </si>
  <si>
    <t>RED O SISTEMA DE AGUA POTABLE</t>
  </si>
  <si>
    <t>AMPLIACION</t>
  </si>
  <si>
    <t>DIRECTA</t>
  </si>
  <si>
    <t>AMPLIACION DE RED DE AGUA POTABLE EN LA CALLE DEL BORDO DE LA COMUNIDAD DE CHICAMITO</t>
  </si>
  <si>
    <t>182.30</t>
  </si>
  <si>
    <t>ML</t>
  </si>
  <si>
    <t>LAGUNILLA DE MOGOTES</t>
  </si>
  <si>
    <t>AMPLIACION RED DE AGUA POTABLE EN LA CALLE INDEPENDENCIA DE LA COMUNIDAD DE LAGUNILLA DE MOGOTES</t>
  </si>
  <si>
    <t>149.40</t>
  </si>
  <si>
    <t>AMPLIACION DE RED DE AGUA POTABLE EN LA CALLE PRINCIPAL (CARRETERA LAGUNILLA DE MOGOTES A CHICAMITO) EN LA COMUNIDAD DE LAGUNILLA DE MOGOTES</t>
  </si>
  <si>
    <t>546.30</t>
  </si>
  <si>
    <t>135.40</t>
  </si>
  <si>
    <t>AMPLIACION RED DE AGUA POTABLE EN LA CALLE CAMINO REAL DE LA COMUNIDAD DE LAGUNILLA DE MOGOTES</t>
  </si>
  <si>
    <t>120.30</t>
  </si>
  <si>
    <t>CERRO BLANCO</t>
  </si>
  <si>
    <t>AMPLIACION DE LA RED DE AGUA POTABLE EN LA CALLE VICTORIA SALIDA AL BORREGO COMUNIDAD CERRO BLANCO</t>
  </si>
  <si>
    <t>160.0</t>
  </si>
  <si>
    <t>AMPLIACION DE LA RED DE AGUA POTABLE EN LA CALLE PRIVADA 3 GUERRAS EN LA COMUNIDAD CERRO BLANCO</t>
  </si>
  <si>
    <t>125.00</t>
  </si>
  <si>
    <t>EL CIRCUITO</t>
  </si>
  <si>
    <t>AMPLIACION DE LA RED DE AGUA POTABLE EN LA CALLE GALEANA COMUNIDAD EL CIRCUITO.</t>
  </si>
  <si>
    <t>119.00</t>
  </si>
  <si>
    <t>AMPLIACION DE LA RED DE AGUA POTABLE EN LA CALLE ALLENDE COMUNIDAD EL CIRCUITO.</t>
  </si>
  <si>
    <t>LAS JICAMAS</t>
  </si>
  <si>
    <t>URBANA</t>
  </si>
  <si>
    <t>BAJO</t>
  </si>
  <si>
    <t>CONSTRUCCIÓN DE TANQUE ELEVADO EN LA COMUNIDAD DE LAS JÍCAMAS.</t>
  </si>
  <si>
    <t>TANQUE</t>
  </si>
  <si>
    <t>PISBCC</t>
  </si>
  <si>
    <t>SAN JOSE DE ARACEO</t>
  </si>
  <si>
    <t>CONSTRUCCION DE EQUIPAMIENTO  Y SISTEMA DE CONTROL LOCAL POZO - TANQUE, SAN JOSE DE ARACEO.</t>
  </si>
  <si>
    <t>EQUIPAMIENTO</t>
  </si>
  <si>
    <t>CONSTRUCCION DE LINEA DE CONDUCCION TANQUE Y RED DE DISTRIBUCION, SAN JOSE DE ARACEO.</t>
  </si>
  <si>
    <t>AMPLIACION DE RED DE AGUA POTABLE EN LA CALLE PIPILA, ENTRE LAS CALLES COLON A LA CALLE REVOLUCION, COLONIA LA LOMA</t>
  </si>
  <si>
    <t>75.70</t>
  </si>
  <si>
    <t>685.00</t>
  </si>
  <si>
    <t>PIDMC</t>
  </si>
  <si>
    <t>REHABILITACION, MANTENIMIENTO Y SUSTITUCION  DEL EQUIPO DEL POZO PROFUNDO NO. 9 EN LA COLONIA MAGISTERIAL.</t>
  </si>
  <si>
    <t>PROGRAMA PARA LA INFRAESTRUCTURA PARA LA RECONSTRUCCION DEL TEJIDO SOCIAL.</t>
  </si>
  <si>
    <t>COL. IGNACIO RAMIREZ</t>
  </si>
  <si>
    <t>AMPLIACION DE RED DE AGUA POTABLE EN LA CALLE PRIVADA UNIDAD EN LA COLONIA IGNACIO RAMIREZ.</t>
  </si>
  <si>
    <t>117.74</t>
  </si>
  <si>
    <t>AMPLIACION DE RED DE AGUA POTABLE EN LA CALLE TULIPANES EN LA COLONIA IGNACIO RAMIREZ.</t>
  </si>
  <si>
    <t>113.40</t>
  </si>
  <si>
    <t>AMPLIACION DE AGUA POTABLE DE LA CALLE SAN MIGUEL CON LA CALLE BENITO JUAREZ, COLONIA IGNACIO RAMIREZ.</t>
  </si>
  <si>
    <t>58</t>
  </si>
  <si>
    <t>REHALITACION DE LINEA DE AGUA POTABLE EN LA CALLE JUAN ESCUTIA (TRAMO: CALLE INDEPENDENCIA A CALLE CUAHUTEMOC) EN LA COLONIA LA LOMA.</t>
  </si>
  <si>
    <t>124.90</t>
  </si>
  <si>
    <t>REHABILITACION DE RED DE AGUA POTABLE EN LA CALLE ROQUE GONZALEZ (TRAMO CALLE MACLOVIO HERRERA A CALLE PLAN DE AYALA) EN LA COLONIA FRANCISCO VILLA</t>
  </si>
  <si>
    <t>188.20</t>
  </si>
  <si>
    <t>REHABILITACION DE RED DE AGUA POTABLE EN LA CALLE GUANAJUATO (TRAMO: CALLE ROQUE GONZALEZ A CALLE ADOLFO LOPEZ MATEOS) EN LA COLONIA FRANCISCO VILLA.</t>
  </si>
  <si>
    <t>77.40</t>
  </si>
  <si>
    <t>REHABILITACION DE RED DE AGUA POTABLE EN LA CALLE ADOLFO LOPEZ MATEOS (TRAMO: CALLE PLAN DE AYALA A CALLE VICTOR RAMIREZ GODOY), EN LA COLONIA FRANCISCO VILLA.</t>
  </si>
  <si>
    <t>93.90</t>
  </si>
  <si>
    <t>REHABILITACION DE RED DE AGUA POTABLE EN LA CALLE VICTOR RAMIREZ GODOY  (TRAMO CALLE INDEPENDENCIA A CALLE CUAHUATEMOC), EN LA COLONIA FRANCISCO VILLA.</t>
  </si>
  <si>
    <t>57.50</t>
  </si>
  <si>
    <t>REHABILITACION DE RED DE AGUA POTABLE EN LA CALLE NIÑOS HEROES (ENTRE C. 16 DE SEPTIEMBRE -CAMINO  LA HOYA), EN LA COLONIA LA LOMA</t>
  </si>
  <si>
    <t>CONSTRUCCION DE LINEA DE AGUA POTABLE EN LA CALLE GARDENIAS, COLONIA MALPAIS.</t>
  </si>
  <si>
    <t>119.81</t>
  </si>
  <si>
    <t>CONSTRUCCION DE LINEA DE AGUA POTABLE EN LA CALLE LOMA ALTA, EN LA COLONIA FRANCISCO VILLA.</t>
  </si>
  <si>
    <t>AMPLIACION DE AGUA POTABLE EN LA CALLE HIDALGO (1) EN LA COMUNIDAD DE LA MAGDALENA DE ARACEO</t>
  </si>
  <si>
    <t>97.60</t>
  </si>
  <si>
    <t>AMPLIACION DE AGUA POTABLE EN LA CALLE HIDALGO (2) EN LA COMUNIDAD DE LA MAGDALENA DE ARACEO</t>
  </si>
  <si>
    <t>AMPLIACION DE AGUA POTABLE EN LA CALLE PRIVADA HIDALGO EN LA COMUNIDAD DE LA MAGDALENA DE ARACEO</t>
  </si>
  <si>
    <t>120.60</t>
  </si>
  <si>
    <t>REHABILITACION DE LINEA DE AGUA POTABLE EN LA CALLE TENOCHTITLAN ENTRE EL LIBRAMIENTO NEZAHUALCOYOTL Y CALLE 4 DE MARZO, COLONIA LA LOMA.</t>
  </si>
  <si>
    <t>63.70</t>
  </si>
  <si>
    <t>AMPLIACION DE RED DE AGUA POTABLE  EN LA CALLE 16 DE SEPTIEMBRE EN LA COMUNIDAD DE BUENAVISTA DE PARANGUEO</t>
  </si>
  <si>
    <t>139.70</t>
  </si>
  <si>
    <t>RED DE ALIMENTACION DE LINEA DE AGUA POTABLE ENLAS CALLES: 5 DE MAYO, C. PROLONGACION AVENIDA DEL TRABAJO  Y CALLE 16 DE SEPTIEMBRE EN LA COMUNIDAD DE BUENAVISTA DE PARANGUEO</t>
  </si>
  <si>
    <t>SUBTOTAL  DE AGUA POTABLE</t>
  </si>
  <si>
    <t>RED   DE   DRENAJE</t>
  </si>
  <si>
    <t>DRENAJE SANITARIO</t>
  </si>
  <si>
    <t xml:space="preserve">DIRECTA </t>
  </si>
  <si>
    <t>DRENAJE</t>
  </si>
  <si>
    <t>CONSTRUCCION DE RED DE DRENAJE SANITARIO EN LA CALLE PRIVADA MIGUEL HIDALGO DE LA LOCALIDAD DE CRUCITAS</t>
  </si>
  <si>
    <t>CRUCITAS</t>
  </si>
  <si>
    <t>CONSTRUCCION DE RED DE DRENAJE SANITARIO EN LA CALLE FRANCISCO VILLA DE LA COMUNIDAD DE CRUCITAS</t>
  </si>
  <si>
    <t>AMPLIACION DE RED DE DRENAJE SANITARIO EN VARIAS CALLES DE LA COMUNIDAD DE CHICAMITO</t>
  </si>
  <si>
    <t>75.20</t>
  </si>
  <si>
    <t>REHABILITACION DE RED DE DRENAJE EN  LA CALLE LAZARO CARDENAS ENTRE LA CALLE INDEPENDENCIA Y LA CALLE COLON, EN LA COLONIA LA LOMA</t>
  </si>
  <si>
    <t>354.42</t>
  </si>
  <si>
    <t>AMPLIACION DE RED DE DRENAJE SANITARIO EN LA CALLE COLON DONDE TERMINA EL PAVIMENTO EXISTENTE HASTA LA CALLE INSURGENTES COLONIA LA LOMA.</t>
  </si>
  <si>
    <t>REHABILITACION DE RED DE DRENAJE EN LA CALLE NIÑOS HEROES (TRAMO C. CAMINO A HOYA DE CINTORA Y C. 16 DE SEPTIEMBRE) EN LA COLONIA LA LOMA, MUNICIPIO DE VALLE DE SANTIAGO, GTO.</t>
  </si>
  <si>
    <t>AMPLIACION DE RED DE DRENAJE  EN LA CALLE PRIVADA UNIDAD, COLONIA IGNACIO RAMIREZ</t>
  </si>
  <si>
    <t>AMPLIACION DE RED DE DRENAJE  EN LA CALLE BENITO JUAREZ, COLONIA IGNACIO RAMIREZ.</t>
  </si>
  <si>
    <t>AMPLIACION DE DRENAJE EN LA CALLE TULIPANES, EN LA COLONIA IGANCIO RAMIREZ.</t>
  </si>
  <si>
    <t>AMPLIACION DE RED DE DRENAJE EN LA CALLE PINO, COLONIA LA LOMA.</t>
  </si>
  <si>
    <t>REHABILITACION DE DRENAJE SANITARIO EN LA CALLE JUAN ESCUTIA (TRAMO CALLE INDEPENDENCIA A CALLE CUAHUTEMOC) EN LA COLONIA LA LOMA</t>
  </si>
  <si>
    <t>REHABILITACION DE DRENAJE SANITARIO EN LA CALLE GUANAJUATO (TRAMO: CALLE ROQUE GONZALEZ A CALLE ADOLFO LOPEZ MATEOS), EN LA COLONIA FRANCISCO VILLA</t>
  </si>
  <si>
    <t>REHABILITACION DE DRENAJE SANITARIO EN LA CALLE VICTOR RAMIREZ GODOY (TRAMO CALLE INDEPENDENCIA A CALLE CUAHUTEMOC) EN LA COLONIA FRANCISCO VILLA</t>
  </si>
  <si>
    <t>AMPLIACION DE RED DE DRENAJE EN LA CALLE SOLEDAD 2DA ETAPA. COL. IGNACIO RAMIREZ</t>
  </si>
  <si>
    <t>CONSTRUCCION DE DRENAJE DE LA CALLE BENITO JUAREZ  (ENTRE LAS CALLES INDEPENDENCIA - CALLE  CENTRAL) EN LA COLONIA SAN JUAN.</t>
  </si>
  <si>
    <t>CONSTRUCCION DE RED DE DRENAJE SANITARIO  EN  LA CALLE FELIPE ANGELES (ENTRE CALLE INDEPENDENCIA - CALLE CENTRAL) COLONIA SAN JUAN.</t>
  </si>
  <si>
    <t>105</t>
  </si>
  <si>
    <t>AMPLIACION DE RED DE DRENAJE EN LA CALLE GARDENIAS EN LA COLONIA MALPAIS</t>
  </si>
  <si>
    <t>AMPLIACION DE RED DE DRENAJE EN LA CALLE BENITO JUAREZ  EN LA COMUNIDAD DE BUENAVISTA DE PARANGUEO</t>
  </si>
  <si>
    <t>SUBTOTAL  DE RED DE DRENAJE</t>
  </si>
  <si>
    <t>RED DE ELECTRIFICACION</t>
  </si>
  <si>
    <t>VIVIENDA</t>
  </si>
  <si>
    <t xml:space="preserve">ELECTRIFICACION </t>
  </si>
  <si>
    <t>AMPLIACION DE LINEA Y RED DE DISTRIBUCION  ELECTRICA EN LA CALLE NARANJO DE LA COLONIA DE LA LOMA MUNICIPIO DE VALLE DE SANTIAGO,GTO.</t>
  </si>
  <si>
    <t>4</t>
  </si>
  <si>
    <t>POSTE</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</si>
  <si>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</si>
  <si>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</si>
  <si>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NARANJO EN LA COMUNIDAD DE SAN JOSE DE ARACEO</t>
  </si>
  <si>
    <t>AMPLIACION DE LINEA Y RED DE DISTRIBUCION  ELECTRICA EN LA CALLE OBREGON  EN LA COMUNIDAD DE POZO DE PARANGUEO</t>
  </si>
  <si>
    <t>AMPLIACION DE LINEA Y RED DE DISTRIBUCION  ELECTRICA EN LA CALLE ALLENDE EN LA COMUNIDAD DE EL CIRCUITO</t>
  </si>
  <si>
    <t>AMPLIACION DE LINEA Y RED DE DISTRIBUCION  ELECTRICA EN LA CALLE 3 GUERRAS EN LA COMUNIDAD DE CERRO BLANCO</t>
  </si>
  <si>
    <t>AMPLIACION DE LINEA Y RED DE DISTRIBUCION  ELECTRICA EN LA CALLE CORREGIDORA EN LA COMUNIDAD DE MAGDALENA DE ARACEO</t>
  </si>
  <si>
    <t>AMPLIACION DE LINEA Y RED DE DISTRIBUCION  ELECTRICA EN LA CALLE JUAREZ, ALLENDE Y AZTECA EN LA COMUNIDAD DE CHICAMITO</t>
  </si>
  <si>
    <t>AMPLIACION DE LINEA Y RED DE DISTRIBUCION  ELECTRICA EN LA CALLE ORQUIDEA Y TULIPAN EN LA COMUNIDAD DE SAN JOSE DE ARACEO</t>
  </si>
  <si>
    <t>AMPLIACION DE LINEA Y RED DE DISTRIBUCION  ELECTRICA EN LA CALLE HIDALGO EN LA COMUNIDAD DE POZO DE PARANGUEO.</t>
  </si>
  <si>
    <t>AMPLIACION DE LINEA Y RED DE DISTRIBUCION  ELECTRICA EN LA CALLE VENUSTIANO CARRANZA EN LA COMUNIDAD DE RANCHITO DE PAREDONES</t>
  </si>
  <si>
    <t>URBANIZACIONES    (COMPLEMENTARIOS)</t>
  </si>
  <si>
    <t>11042</t>
  </si>
  <si>
    <t>110420001</t>
  </si>
  <si>
    <t>0282 Y 0297</t>
  </si>
  <si>
    <t>PAVIMENTACION</t>
  </si>
  <si>
    <t>CONSTRUCCION</t>
  </si>
  <si>
    <t>COMPLEMENTARIOS</t>
  </si>
  <si>
    <t>PAVIMENTACION DE LA CALLE CUAHUTEMOC  ENTRE CALLE FLORES MAGON Y REVOLUCION  EN LA COLONIA FRANCISCO VILLA</t>
  </si>
  <si>
    <t>METRO CUADRADO</t>
  </si>
  <si>
    <t xml:space="preserve">030A </t>
  </si>
  <si>
    <t>PAVIMENTACION DE LA CALLE CEDRO  ENTRE VALENTIN VARELA  Y MEXICO  EN LA COLONIA LA LOMA, MUNICIPIO DE VALLE DE SANTIAGO</t>
  </si>
  <si>
    <t>PAVIMENTACION, RED DE AGUA  POTABLE Y DRENAJE SANITARIO DE LA CALLE 20 DE MARZO , ENTRE LA CALLE NEZAHUALCOYOTL Y LA CALLE 4 DE MARZO EN LA COLONIA LA LOMA, MUNICIPIO DE VALLE DE SANTIAGO, GTO.</t>
  </si>
  <si>
    <t>0282 Y 437</t>
  </si>
  <si>
    <t>PAVIMENTACION DE LA CALLE PLAN DE AYALA ENTRE LAS CALLES RODOLFO FIERRO Y NEZAHUALCOYOTL EN LA COLONIA FRANCISCO VILLA</t>
  </si>
  <si>
    <t>030A Y 0367</t>
  </si>
  <si>
    <t>PAVIMENTACION DE LA CALLE VICENTE GUERERO ENTRE LA CALLE CENTRAL  Y FRANCISCO GONZALEZ BOCANEGRA EN LA COLONIA LA LOMA.</t>
  </si>
  <si>
    <t>PAVIMENTACION DE LA CALLE 5 DE MAYO ENTRE LAS CALLES LA PAZ Y MIGUEL HIDALGO COLONIA LA LOMA.</t>
  </si>
  <si>
    <t>0297</t>
  </si>
  <si>
    <t>0371</t>
  </si>
  <si>
    <t>EMPEDRADO Y HUELLA DE CONCRETO DE LA CALLE HIDALGO ENTRE VALENTIN VARELA Y CENTRAL, COLONIA LA LOMA.</t>
  </si>
  <si>
    <t>110420009</t>
  </si>
  <si>
    <t>BUENAVISTA DE PARANGUEO</t>
  </si>
  <si>
    <t>ESPECIALES</t>
  </si>
  <si>
    <t xml:space="preserve">PROGRAMAS   SOCIALES </t>
  </si>
  <si>
    <t>ZONA ZAP: COL. LA LOMA, LAGUNILLA DE MALPAIS, COL. RANCHOS UNIDOS, LAS JICAMAS, MAGDALENA DE ARACEO Y RINCON DE PARANGUEO.</t>
  </si>
  <si>
    <t>0297, 0371, 0367, 030A, 0494, 0314, 0545, 0441, 0456, 0901</t>
  </si>
  <si>
    <t>DIRECTOS</t>
  </si>
  <si>
    <t>ADQUISICION Y SUMINISTRO DE MATERIALES  PARA CONSTRUCCION DE TECHO  A BASE DE LAMINA DE FIBROCEMENTO Y MATERIAL AISLANTE DE POLIESTIRENO CON MONTEN</t>
  </si>
  <si>
    <t>M2</t>
  </si>
  <si>
    <t>CUARTO  DORMITORIO</t>
  </si>
  <si>
    <t xml:space="preserve">CONSTRUCCIÓN DE AMPLIACIÓN DE VIVIENDA (RECAMARA) </t>
  </si>
  <si>
    <t>RECAMARAS</t>
  </si>
  <si>
    <t>RINCON DE PARANGUEO</t>
  </si>
  <si>
    <t>CUARTO PARA BAÑO</t>
  </si>
  <si>
    <t>BAÑO</t>
  </si>
  <si>
    <t>SANITARIOS CON BIODIGESTOR</t>
  </si>
  <si>
    <t>CONSTRUCCIÓN DE BAÑO CON BIODIGESTOR</t>
  </si>
  <si>
    <t>BAÑO CON BIODIGESTOR</t>
  </si>
  <si>
    <t>ESTUFAS ECOLOGICAS</t>
  </si>
  <si>
    <t>ESTUFA ECOLOGICA</t>
  </si>
  <si>
    <t>GASTOS INDIRECTOS 3%</t>
  </si>
  <si>
    <t>PROYECTO</t>
  </si>
  <si>
    <t>SUBTOTAL DE  GASTOS INDIRECTOS</t>
  </si>
  <si>
    <t>DIRECTOS                                         70% MINIMO</t>
  </si>
  <si>
    <t>COMPLEMENTARIOS            15% MAXIMO</t>
  </si>
  <si>
    <t>INDIRECTOS    3%</t>
  </si>
  <si>
    <t>TOTAL</t>
  </si>
  <si>
    <t>MESES</t>
  </si>
  <si>
    <t>REHABILITACION DE RED DE AGUA POTABLE EN LA CALLE LAZARO CARDENAS ENTRE LA CALLE INDEPENDENCIA Y LA CALLE COLON, EN LA COLONIA LA LOMA</t>
  </si>
  <si>
    <t>SERVICIOS PROFESIONALES (SERVICIOS  DE CONSULTORIA ADMINISTRATIVA Y PROCESOS).</t>
  </si>
  <si>
    <t>COL. LA LOMA</t>
  </si>
  <si>
    <t>COL. FRANCISCO VILLA</t>
  </si>
  <si>
    <t>COL. MALPAIS</t>
  </si>
  <si>
    <t>MAGDALENA DE ARACEO</t>
  </si>
  <si>
    <t>0437</t>
  </si>
  <si>
    <t>COL. SAN JUAN</t>
  </si>
  <si>
    <t>POZO DE PARANGUEO</t>
  </si>
  <si>
    <t>11</t>
  </si>
  <si>
    <t>12</t>
  </si>
  <si>
    <t>13</t>
  </si>
  <si>
    <t>14</t>
  </si>
  <si>
    <t>15</t>
  </si>
  <si>
    <t>16</t>
  </si>
  <si>
    <t>17</t>
  </si>
  <si>
    <t>18</t>
  </si>
  <si>
    <t>19</t>
  </si>
  <si>
    <t>20</t>
  </si>
  <si>
    <t>EJIDO LA ALBERCA</t>
  </si>
  <si>
    <t>CRUCITAS- RANCHOS UNIDOS</t>
  </si>
  <si>
    <t>2</t>
  </si>
  <si>
    <t>3</t>
  </si>
  <si>
    <t>5</t>
  </si>
  <si>
    <t>7</t>
  </si>
  <si>
    <t>8</t>
  </si>
  <si>
    <t>9</t>
  </si>
  <si>
    <t>10</t>
  </si>
  <si>
    <t>21</t>
  </si>
  <si>
    <t>22</t>
  </si>
  <si>
    <t>23</t>
  </si>
  <si>
    <t>24</t>
  </si>
  <si>
    <t>25</t>
  </si>
  <si>
    <t>26</t>
  </si>
  <si>
    <t>27</t>
  </si>
  <si>
    <t>28</t>
  </si>
  <si>
    <t>29</t>
  </si>
  <si>
    <t>30</t>
  </si>
  <si>
    <t>31</t>
  </si>
  <si>
    <t>32</t>
  </si>
  <si>
    <t>33</t>
  </si>
  <si>
    <t>34</t>
  </si>
  <si>
    <t>35</t>
  </si>
  <si>
    <t>36</t>
  </si>
  <si>
    <t>50</t>
  </si>
  <si>
    <t>90</t>
  </si>
  <si>
    <t>70</t>
  </si>
  <si>
    <t>51</t>
  </si>
  <si>
    <t>61</t>
  </si>
  <si>
    <t>52</t>
  </si>
  <si>
    <t>72</t>
  </si>
  <si>
    <t>53</t>
  </si>
  <si>
    <t>54</t>
  </si>
  <si>
    <t>55</t>
  </si>
  <si>
    <t>56</t>
  </si>
  <si>
    <t>57</t>
  </si>
  <si>
    <t>59</t>
  </si>
  <si>
    <t>60</t>
  </si>
  <si>
    <t>62</t>
  </si>
  <si>
    <t>63</t>
  </si>
  <si>
    <t>64</t>
  </si>
  <si>
    <t>65</t>
  </si>
  <si>
    <t>66</t>
  </si>
  <si>
    <t>67</t>
  </si>
  <si>
    <t>68</t>
  </si>
  <si>
    <t>69</t>
  </si>
  <si>
    <t>71</t>
  </si>
  <si>
    <t>73</t>
  </si>
  <si>
    <t>74</t>
  </si>
  <si>
    <t>75</t>
  </si>
  <si>
    <t>76</t>
  </si>
  <si>
    <t>77</t>
  </si>
  <si>
    <t>78</t>
  </si>
  <si>
    <t>79</t>
  </si>
  <si>
    <t>80</t>
  </si>
  <si>
    <t>81</t>
  </si>
  <si>
    <t>82</t>
  </si>
  <si>
    <t>83</t>
  </si>
  <si>
    <t>84</t>
  </si>
  <si>
    <t>85</t>
  </si>
  <si>
    <t>86</t>
  </si>
  <si>
    <t>87</t>
  </si>
  <si>
    <t>38</t>
  </si>
  <si>
    <t>40</t>
  </si>
  <si>
    <t>43</t>
  </si>
  <si>
    <t>44</t>
  </si>
  <si>
    <t>45</t>
  </si>
  <si>
    <t>46</t>
  </si>
  <si>
    <t>47</t>
  </si>
  <si>
    <t>48</t>
  </si>
  <si>
    <t>49</t>
  </si>
  <si>
    <t>88</t>
  </si>
  <si>
    <t>89</t>
  </si>
  <si>
    <t>91</t>
  </si>
  <si>
    <t>92</t>
  </si>
  <si>
    <t>93</t>
  </si>
  <si>
    <t>94</t>
  </si>
  <si>
    <t>95</t>
  </si>
  <si>
    <t>96</t>
  </si>
  <si>
    <t>97</t>
  </si>
  <si>
    <t>98</t>
  </si>
  <si>
    <t>99</t>
  </si>
  <si>
    <t>100</t>
  </si>
  <si>
    <t>101</t>
  </si>
  <si>
    <t>102</t>
  </si>
  <si>
    <t>103</t>
  </si>
  <si>
    <t>104</t>
  </si>
  <si>
    <t>106</t>
  </si>
  <si>
    <t>107</t>
  </si>
  <si>
    <t>108</t>
  </si>
  <si>
    <t>109</t>
  </si>
  <si>
    <t>110420027</t>
  </si>
  <si>
    <t>110420045</t>
  </si>
  <si>
    <t>110420014</t>
  </si>
  <si>
    <t>110420017</t>
  </si>
  <si>
    <t>COL. MAGISTERIAL</t>
  </si>
  <si>
    <t>110420244</t>
  </si>
  <si>
    <t>110420022</t>
  </si>
  <si>
    <t>11420001</t>
  </si>
  <si>
    <t>11420009</t>
  </si>
  <si>
    <t>110420072</t>
  </si>
  <si>
    <t>110420062</t>
  </si>
  <si>
    <t>110420108</t>
  </si>
  <si>
    <t>110420050</t>
  </si>
  <si>
    <t>110420086</t>
  </si>
  <si>
    <t>110420053</t>
  </si>
  <si>
    <t>110420022- 110420082</t>
  </si>
  <si>
    <t>110420001, 110420053, 110420050, 110420086</t>
  </si>
  <si>
    <t>MUY BAJO</t>
  </si>
  <si>
    <t>0494</t>
  </si>
  <si>
    <t>0282</t>
  </si>
  <si>
    <t>COL. FRANCISCO VILLA Y MIRAVALLE</t>
  </si>
  <si>
    <t>0282, 0437</t>
  </si>
  <si>
    <t>COL. MIRAVALLE</t>
  </si>
  <si>
    <t>0263</t>
  </si>
  <si>
    <t>0441</t>
  </si>
  <si>
    <t>030A</t>
  </si>
  <si>
    <t>282</t>
  </si>
  <si>
    <t>055A</t>
  </si>
  <si>
    <t>0545</t>
  </si>
  <si>
    <t>0441, 0456</t>
  </si>
  <si>
    <t>RANCHITO DE PAREDONES (PAREDONES)</t>
  </si>
  <si>
    <t xml:space="preserve">RINCON DE PARANGUEO </t>
  </si>
  <si>
    <t>0901</t>
  </si>
  <si>
    <t>110420022, 110420024, 110420035 110420037, 110420045, 110420082, 110420083.</t>
  </si>
  <si>
    <t>110420009, 110420017, 110420028,  110420040, 110420243, 110420068, 110420072,  110420244</t>
  </si>
  <si>
    <t>BUENAVISTA DE PARANGUEO, EL CIRCUITO, EL CHIQUEO,  EL JAGUEY, COLONIA NUEVA DE SAN ANTONIO DE MOGOTES, PLAZA VIEJA,  POZO DE PARANGUEO, COL. PRIMAVERA (SAN IGNACIO)</t>
  </si>
  <si>
    <t xml:space="preserve">110420009, 110420017, 110420028, 110420035, 110420037,  110420045, 110420082, 110420083, 110420158, 110420243,    110420244, 110420245, </t>
  </si>
  <si>
    <t>BUENAVISTA DE PARANGUEO, EL CIRCUITO, EL CHIQUEO, HOYA DE CINTORA ( HOYA DE ABAJO), HOYA DE CINTORA (HOYA DE ARRIBA), LAGUNILLA DE MOGOTES, RANCHOS UNIDOS, RANCHO VIEJO DE TORRES,  VILLADIEGO, COLONIA NUEVA DE SAN ANTONIO DE MOGOTES, COLONIA PRIMAVERA (SAN IGNACIO)  LAS DELICIAS,</t>
  </si>
  <si>
    <t xml:space="preserve">EL ARMADILLO, CHICAMITO, CUADRILLA DE ANDARACUA, HOYA DE ALVAREZ,   HOYA DE CINTORA (HOYA DE ARRIBA), LAGUNILLA DE MOGOTES, RANCHOS UNIDOS,,  Y  LAS DELICIAS  </t>
  </si>
  <si>
    <t>110420004, 110420027, 110420023,  110420035, 110420037, 110420045, 110420082,  110420245</t>
  </si>
  <si>
    <t>110420009, 110420014, 110420028, 110420040,  110420072, 110420129</t>
  </si>
  <si>
    <t>BUENAVISTA DE PARANGUEO, CERRO BLANCO, EL CHIQUEO,  EL JAGUEY, POZO DE PARANGUEO, ZAPOTILLO DE MOGOTES.</t>
  </si>
  <si>
    <t>LAS JICAMAS Y MAGDALENA DE ARACEO</t>
  </si>
  <si>
    <t>110420053, 110420050</t>
  </si>
  <si>
    <t>HOYA DE ALVAREZ, CHANGUEO, CRUCITAS, RANCHOS UNIDOS, HOYA DE CINTORA (LA HOYA DE ARRIBA), BUENAVISTA DE PARANGUEO, ZAPOTILLO DE MOGOTES, RANCHITO DE PAREDONES (PAREDONES)</t>
  </si>
  <si>
    <t>110420035, 110420024, 110420022, 110420082, 110420037, 110420009, 110420129, 110420062</t>
  </si>
  <si>
    <t>GASTOS INDIRECTOS</t>
  </si>
  <si>
    <t>PROYECTOS</t>
  </si>
  <si>
    <t>CONSULTORIA</t>
  </si>
  <si>
    <t>110</t>
  </si>
  <si>
    <t>CALLES (ADOQUIN, ASFALTO, CONCRETO Y EMPEDRADO)  URBANIZACIÓN</t>
  </si>
  <si>
    <t>TECHO FIRME (NO MATERIAL DE DESECHO, NI LÁMINA DE CARTÓN)</t>
  </si>
  <si>
    <t>AGUA POTABLE</t>
  </si>
  <si>
    <t>ELECTRIFICACIÓN</t>
  </si>
  <si>
    <t>PROG. SOCIALES</t>
  </si>
  <si>
    <t>URBANIZACIONES</t>
  </si>
  <si>
    <t>PLANTA DE TRATAMIENTO</t>
  </si>
  <si>
    <t>PRODIM 2%</t>
  </si>
  <si>
    <t>OBSERVACIONES</t>
  </si>
  <si>
    <t>CUMPLE CON LOS LINEAMIENTOS</t>
  </si>
  <si>
    <t>CUMPLE CON LINEAMIENTOS</t>
  </si>
  <si>
    <t>P.E.</t>
  </si>
  <si>
    <t>2MGRS</t>
  </si>
  <si>
    <t xml:space="preserve"> P.E.</t>
  </si>
  <si>
    <t xml:space="preserve"> VIVIENDA</t>
  </si>
  <si>
    <t xml:space="preserve"> URBANIZACION</t>
  </si>
  <si>
    <t xml:space="preserve"> CONSTRUCCIÓN</t>
  </si>
  <si>
    <t>REHABILITACIÓN</t>
  </si>
  <si>
    <t>CONSTRUCCIÓN</t>
  </si>
  <si>
    <t xml:space="preserve">   CONSTRUCCIÓN</t>
  </si>
  <si>
    <t xml:space="preserve"> 2MGRS</t>
  </si>
  <si>
    <t xml:space="preserve">CONSTRUCCIÓN DE BAÑO CON CONEXIÓN A DRENAJE </t>
  </si>
  <si>
    <t xml:space="preserve"> 0545, 0441, 0456</t>
  </si>
  <si>
    <t>PAVIMENTACION DE LA CALLE LA ALBERCA A BASE DE ASFALTO, EN EL EJIDO LA ALBERCA.</t>
  </si>
  <si>
    <t>ZONA ZAP EN LA CABECERA MUNICIPAL</t>
  </si>
  <si>
    <t xml:space="preserve">0297, 0371, 0367, 030A, 0494, 0314, </t>
  </si>
  <si>
    <t>AMPLIACION DE LINEA Y RED DE DISTRIBUCION  ELECTRICA EN LA CALLE DEMOCRACIA EN LA COMUNIDAD DE CERRO BLANCO</t>
  </si>
  <si>
    <t>AMPLIACION DE RED DE AGUA POTABLE  EN LA CALLE JUAREZ (TRAMO 1) EN LA COMUNIDAD DE BUENAVISTA DE PARANGUEO</t>
  </si>
  <si>
    <t>AMPLIACION RED DE AGUA POTABLE EN LA CALLE PRIVADA 1 DE LA COMUNIDAD DE LAGUNILLA DE MOGOTES</t>
  </si>
  <si>
    <t>6</t>
  </si>
  <si>
    <t>37</t>
  </si>
  <si>
    <t>39</t>
  </si>
  <si>
    <t>41</t>
  </si>
  <si>
    <t>42</t>
  </si>
  <si>
    <t>PAVIMENTACION DE LA CALLE LA PAZ  ENTRE LAS CALLES 4 DE MARZO Y NEZAHUALCOYOTL EN LA COLONIA LA LOMA.</t>
  </si>
  <si>
    <t>SUBTOTAL DE URBANIZACIONES (COMPLEMENTARIOS)</t>
  </si>
  <si>
    <t>COLONIA HOYA DE ALVAREZ, HOYA DE CINTORA (LA HOYA DE ABAJO), HOYA DE ALVAREZ, CHANGUEO, CHICAMITO, EL ARMADILLO, CRUCITAS, LAGUNILLA DE MOGOTES, RANCHOS UNIDOS, EL CIRCUITO, CERRO BLANCO, EL CHIQUEO, COLONIA NUEVA DE SAN ANTONIO DE MOGOTES, EL JAGUEY, BUENAVISTA DE PARANGUEO, POZO DE PARANGUEO, ZAPOTILOO DE MOGOTES,VILLADIEGO, CUADRILLA DE ANDARACUA, RANCHO VIEJO DE TORRES, PLAZA VIEJA, LA ARENA, RANCHO LOS MOLINA, COLONIA PRIMAVERA (SAN IGNACIO), SOLIDARIDAD Y COL. MORELOS.</t>
  </si>
  <si>
    <t>015 DE JUNIO - 31 DE DICIEMBRE DEL 2016</t>
  </si>
  <si>
    <t>SUBTOTAL DE RED DE ELECTRIFICACION</t>
  </si>
  <si>
    <t>SUBTOTAL DE PROGRAMAS SOCIALES</t>
  </si>
  <si>
    <t>Conse-  cutivo</t>
  </si>
  <si>
    <r>
      <t xml:space="preserve">PROPUESTA DE OBRA  RAMO 33 FONDO I, EJERCICIO 2016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</si>
  <si>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t>110420331,110420191, 110420035, 110420024, 110420027, 110420004, 110420022, 110420045, 110420082, 110420017, 110420014, 110420028, 110420243, 110420040, 110420009, 110420072, 110420129, 110420158, 110420023, 110420083, 110420068, 110420223, 110420284, 110420244, 110420272, 110420001</t>
  </si>
  <si>
    <t>REALIZACION  DE ESTUDIO ASOCIADO AL PROYECTO DE PAVIMENTACION DEL CAMINO CRUCITAS  - E.C. RANCHOS UNIDOS</t>
  </si>
  <si>
    <t>REALIZACION DE ESTUDIOS ASOCIADOS AL PROYECTO  GEOMÉTRICO DE IMAGEN URBANA EN LA CALLE REVOLUCION, TRAMO: CALLE MEXICO - ESC TELESECUNDARIA TECNICA  EN LA COLONIA LA LOMA EN EN EL MUNICIPIO DE VALLE DE SANTIAGO, GTO.</t>
  </si>
  <si>
    <t>REALIZACION DE ESTUDIOS ASOCIADOS AL PROYECTO  PUENTE PEATONAL VALENTIN VARELA EN LA COL. LA LOMA</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</si>
  <si>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</si>
  <si>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REALIZACION DE ESTUDIOS ASOCIADOS AL PROYECTO PAVIMENTACION DE LA CALLE SOTO Y GAMA (TRAMO LIBRAMIENTO PONIENTE - CALLE COLON) EN LA COLONIA LA LOMA</t>
  </si>
  <si>
    <t>Recursos Federal</t>
  </si>
  <si>
    <t>Recursos Estatal</t>
  </si>
  <si>
    <t>Recursos Municipal</t>
  </si>
  <si>
    <t>Aportacion Beneficiarios</t>
  </si>
  <si>
    <t xml:space="preserve">COL. LAS PRIMAVERAS (SAN IGNACIO DE SAN JOSE DE PARANGUEO)   </t>
  </si>
  <si>
    <t xml:space="preserve">AMPLIACION DE RED DE AGUA POTABLE EN VARIAS CALLES DE LA COLONIA PRIMAVERA (SAN IGNACIO DE SAN JOSE DE PARANGUEO) </t>
  </si>
  <si>
    <t>SUMINISTRO E INSTALACION DE EQUIPO DE TELEMETRIA Y CONTROL EN EL SISTEMA DE AGUA POTABLE EN EL POZO NO. 9 EN LA COLONIA MAGISTERIAL.</t>
  </si>
  <si>
    <t>SUMINISTRO E INSTALACION DE EQUIPO DE TELEMETRIA Y CONTROL EN EL SISTEMA DE AGUA POTABLE EN EL POZO NO. 7 EN LA COLONIA FRANCISCO VILLA</t>
  </si>
  <si>
    <t>AMPLIACION DE RED DE AGUA POTABLE EN LAS CALLES FRANCISCO GARCIA, MARGARITAS Y GUERRERO DE LA COLONIA PRIMAVERA (SAN IGNACIO DE SAN José DE PARANGUEO)</t>
  </si>
  <si>
    <t>CONSTRUCCION DE RED DE DRENAJE SANITARIO  EN  LA CALLE LAZARO CARDENAS, ENTRE LA CALLE CENTRAL Y CALLE DE LA HOYA, COLONIA SAN JUAN</t>
  </si>
  <si>
    <t>CONSTRUCCION DE RED DE DRENAJE SANITARIO  EN LA CALLE TINAJA, ENTRE LA CALLE DE LA HOYA Y CAMINO, COLONIA SAN JUAN</t>
  </si>
  <si>
    <t>CONSTRUCCION DE RED DE DRENAJE SANITARIO  EN CALLE CENTRAL, ENTRE LA CALLE FELIPE ANGELES  Y CALLE LIMON, COLONIA SAN JUAN</t>
  </si>
  <si>
    <t>AMPLIACION DE RED DE DRENAJE EN LA CALLE 5 DE MAYO (TRAMO C. PINOS  Y C. 20 DE ABRIL) EN LA COLONIA LA LOMA, MUNICIPIO DE VALLE DE SANTIAGO, GTO.</t>
  </si>
  <si>
    <t>AMPLIACION DE RED DE DRENAJE EN LA CALLE 16 DE SEPTIEMBRE (TRAMO C. PRIMAVERA Y C. NIÑOS HEROES) EN LA COLONIA LA LOMA, MUNICIPIO DE VALLE DE SANTIAGO, GTO.</t>
  </si>
  <si>
    <t>AMPLIACION DE RED DE DRENAJE, CONSTRUCCIÓN DE REACTOR DE FLUJO ASCENDENTE, CASETA DE CONTROLES Y CERCADO PERIMETRAL</t>
  </si>
  <si>
    <t>AMPLIACION DE LINEA Y RED DE DISTRIBUCION ELECTRICA EN LA CALLE REVOLUCION COLONIA PRIMAVERA (SAN IGNACIO)</t>
  </si>
  <si>
    <t>PASO BLANCO</t>
  </si>
  <si>
    <t>AMPLIACIÓN DE LINEA Y RED DE DISTRIBUCION EN LA CALLE CAMINO REAL DE LA COMUNIDAD DE PASO BLANCO, MUNICIPIO DE VALLE DE SANTIAGO, GTO.</t>
  </si>
  <si>
    <t>GERVACIO MENDOZA</t>
  </si>
  <si>
    <t>AMPLIACIÓN DE R.D. EN M.T. Y B.T. 13.2 KV 2F EN LA CALLE PRIV. MIGUEL HIDALGO EN LA COMUNIDAD DE GERVACIO MENDOZA</t>
  </si>
  <si>
    <t>SAN NICOLAS PARANGUEO</t>
  </si>
  <si>
    <t>AREA DE NUEVA CREACION  DE CFE ACOMETIDA  EN MEDIA TENSION  13.2 KV Y RED DE DISTRIBUCION EN BAJA TENSION EN SAN NICOLAS PARANGUEO CALLE AQUILES SERDAN, MUNICIPIO DE VALLE DE SANTIAGO, GTO.</t>
  </si>
  <si>
    <t>SEGUNDA ETAPA DE LA CONSTRUCCION DE EMPEDRADO EMBOQUILLADO EN LA CALLE JUSTO SIERRA DE LA LOCALIDAD RANCHO VIEJO DE TORRES, MUNICIPIO DE VALLE DE SANTIAGO,GTO.</t>
  </si>
  <si>
    <t>RANCHO VIEJO DE TORRES</t>
  </si>
  <si>
    <t>CONSTRUCCION DE SANITARIOS CON CONEXIÓN A DRENAJE EN ZONAS DE REZAGO SOCIAL: RANCHOS UNIDOS</t>
  </si>
  <si>
    <t>RANCHOS UNIDOS</t>
  </si>
  <si>
    <t>110420082</t>
  </si>
  <si>
    <t>CERRO BLANCO, EL ARMADILLO, EL CIRCUITO, POZO DE PARANGUEO Y SAN ISIDRO DE MOGOTES</t>
  </si>
  <si>
    <t>COMEDORES</t>
  </si>
  <si>
    <t>INDIRECTOS 3%</t>
  </si>
  <si>
    <t>DIRECTOS 70% MINIMO  $42,263,966.61</t>
  </si>
  <si>
    <t>COMPLEMENTARIOS 30% MAXIMO   $18,113,128.55</t>
  </si>
  <si>
    <t>AMPLIACIÓN DE DE LÍNEA Y RED DE DISTRIBUCIÓN ELÉCTRICA EN LA PRIVADA REVOLUCION DE LA COMUNIDAD DE SAN IGNACIO DE MOGOTES MUNICIPIO DE VALLE  DE SANTIAGO, GTO.</t>
  </si>
  <si>
    <t>AMPLIACION DE RED DE DISTRIBUCION DE AGUA POTABLE EN LA COMUNIDAD DE LAS JICAMAS (PRIMER ETAPA)</t>
  </si>
  <si>
    <t>13 DE DICIEMBRE DEL 2016</t>
  </si>
  <si>
    <t>111</t>
  </si>
  <si>
    <t>112</t>
  </si>
  <si>
    <t>113</t>
  </si>
  <si>
    <t>114</t>
  </si>
  <si>
    <t>115</t>
  </si>
  <si>
    <t>116</t>
  </si>
  <si>
    <t>117</t>
  </si>
  <si>
    <t>SAN IGNACIO DE SAN JOSE DE PARANGUEO</t>
  </si>
  <si>
    <r>
      <t xml:space="preserve">PROPUESTA DE OBRA  RAMO 33 FONDO I, EJERCICIO 2016 CON REMANENTES 2012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</si>
  <si>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r>
      <t xml:space="preserve">PROPUESTA DE OBRA  RAMO 33 FONDO I, EJERCICIO 2016 CON REMANENTES 2014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</si>
  <si>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r>
      <t xml:space="preserve">PROPUESTA DE OBRA  RAMO 33 FONDO I, EJERCICIO 2016 CON REMANENTES 2015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</si>
  <si>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t>AMPLIACION DE RED DE DISTRIBUCION ELECTRICA EN LA CALLE ALLENDE EN LA COMUNIDAD DE CHICAMITO</t>
  </si>
  <si>
    <t>AMPLIACION DE LA RED DE AGUA POTABLE EN LA CALLE PRIVADA VICTORIA  COMUNIDAD CERRO BLANCO</t>
  </si>
  <si>
    <r>
      <t xml:space="preserve">PROPUESTA DE OBRA  RAMO 33 FONDO I, EJERCICIO 2016 CON REMANENTES 2013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</si>
  <si>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t>AMPLIACION RED DE AGUA POTABLE EN VARIAS CALLES DE LA COMUNIDAD DE LAGUNILLA DE MOGOTES (REVOLUCION, PRIVADA, PRIV INDEPENDENCIA, GONZALEZ CISNEROS, CAMINO REAL, PRIVADA REAL</t>
  </si>
  <si>
    <t>AMPLIACION PARA LA PERFORACION DE POZO EN LA LOCALIDAD DEL CHICAMITO</t>
  </si>
  <si>
    <t>PERFORACION</t>
  </si>
  <si>
    <t>AMPLIACION DE RED DE DRENAJE EN LA CALLE DIAZ MIRON  (TRAMO C. PRIMAVERA  Y C. CAMINO A LA HOYA DE CINTORA) EN LA COLONIA LA LOMA, MUNICIPIO DE VALLE DE SANTIAGO, GTO.</t>
  </si>
  <si>
    <t>AMPLIACION DE CONTRATO PARA LA CONSTRUCCIÓN DE EMPEDRADO EMBOQUILLADO CON HUELLAS DE CONCRETO EN LA CALLE HIDALGO (ENTRE CALLE BOLIVAR Y CALLE CEDRO ESQUINA CON 5 DE MAYO) EN LA COLONIA LA LOMA, MUNICIPIO DE VALLE DE SANTIAGO, GTO.</t>
  </si>
  <si>
    <t>SAN CRISTOBAL CHIHUINDO</t>
  </si>
  <si>
    <t>SAN ISIDRO DEL PITAHAYO</t>
  </si>
  <si>
    <t>COPALES</t>
  </si>
  <si>
    <t>Recursos del Fondo (FAIS-Ramo 33) Remanentes 2015</t>
  </si>
  <si>
    <t>ADECUACIÓN DEL EQUIPAMIENTO DE POZO EN LA LOCALIDAD DE SAN ISIDRO DEL PITAHAYO DEL MUNICIPIO DE VALLE DE Santiago, GTO. + SUPERVISIÓN TECNICA + SUPERVICION NORMATIVA</t>
  </si>
  <si>
    <t>CONSTRUCCIÓN DE LÍNEA DE CONDUCCION, REDES DE DISTRIBUCION Y TANQUE SUPERFICIAL PARA LAS LOCALIDADES DE COPALES, LOMA LINDA Y LA ISLA (FRACCIONAMIENTO DE COPALES), MUNICIPIO DE VALLE DE SANTIAGO, GTO. + GESTION SOCIAL + SUPERVISION TECNICA + SUPERVISION NORMATIVA</t>
  </si>
  <si>
    <t>ADECUACION DEL EQUIPAMIENTO DEL POZO PARA LAS LOCALIDADES DE COPALES, LOMA LINDA Y LA ISLA (FRACCIONAMIENTO DE COPALES), MUNICIPIO DE VALLE DE SANTIAGO, GTO. + SUPERVISION TECNICA + SUPERVISION NORMATIVA</t>
  </si>
  <si>
    <r>
      <t>ADECUACIÓN DEL EQUIPAMIENTO DEL POZO PROFUNDO E</t>
    </r>
    <r>
      <rPr>
        <b/>
        <sz val="22"/>
        <color indexed="8"/>
        <rFont val="Calibri"/>
        <family val="2"/>
      </rPr>
      <t>N LA COMUNIDAD DE SAN CRISTOBAL CHIHUINDO, MUNICIPIO DE VALLE DE Santiago, GTO. + SUPERVISIÓN TECNICA + SUPERVISIÓN NORMATIVA</t>
    </r>
  </si>
  <si>
    <r>
      <t>CONSTRUCCIÓN DE LÍNEA DE CONDUCCION, REDES DE DISTRIBUCION Y TANQUE SUPERFICIAL</t>
    </r>
    <r>
      <rPr>
        <b/>
        <sz val="22"/>
        <color indexed="8"/>
        <rFont val="Calibri"/>
        <family val="2"/>
      </rPr>
      <t>EN LA COMUNIDAD DE SAN CRISTOBAL CHIHUINDO, MUNICIPIO DE VALLE DE Santiago, GTO. + GESTION SOCIAL + SUPERVISIÓN TECNICA + SUPERVISIÓN NORMATIVA</t>
    </r>
  </si>
  <si>
    <t>OBRA</t>
  </si>
  <si>
    <t>OBRA CONVENIDA CON CEA</t>
  </si>
  <si>
    <r>
      <t xml:space="preserve">AMPLIACION RED DE AGUA POTABLE EN VARIAS CALLES </t>
    </r>
    <r>
      <rPr>
        <b/>
        <sz val="22"/>
        <color indexed="8"/>
        <rFont val="Calibri"/>
        <family val="2"/>
      </rPr>
      <t>DE LA COMUNIDAD DE LAGUNILLA DE MOGOTES (REVOLUCION, PRIVADA, PRIV INDEPENDENCIA, GONZALEZ CISNEROS, CAMINO REAL, PRIVADA REAL</t>
    </r>
  </si>
  <si>
    <t>AMPLIACION DE LINEA DE AGUA POTABLE EN LA CALLE GERVACIO LAUREL Y CALLE AV. LAS FLORES</t>
  </si>
  <si>
    <t>COL. RANCHOS UNIDOS</t>
  </si>
  <si>
    <t>CONSTRUCCION DE DRENAJE SANITARIO EN LA CALLE GERVACIO LAUREL Y AV, LAS FLORES</t>
  </si>
  <si>
    <t>CONSTRUCCION DE SISTEMA DE DRENAJE SANITARIO Y SISTEMA DE TRATAMIENTO (PRIMERA ETAPA) RANCHOS UNIDOS, MUNICIPIO DE VALLE DE SANTIAGO,GTO.</t>
  </si>
  <si>
    <t>CONSTRUCCION DE RED DE DRENAJE SANITARIO EN LA CALLE HIDALGO TRAMO BOLIVAR -CEDRO ESQUINA CON 5 DE MAYO, COLONIA LA LOMA</t>
  </si>
  <si>
    <t>LA ARENA, HOYA DE CINTORA (LA HOYA DE ABAJO), LA HOYA DE CINTORA (LA HOYA DE ARRIBA), CRICITAS, RANCHO VIEJO DE TORRES, RANCHO LOS MOLINA Y VILLADIEGO</t>
  </si>
  <si>
    <t>COL. MORELOS</t>
  </si>
  <si>
    <t>CONSTRUCCION DE EMPEDRADO EMBOQUILLADO CON HUELLAS DE CONCRETO EN LA CALLE SOLIDARIDAD DE LA COLONIA MORELOS (AMPLIACION), MUNICIPIO DE VALLE DE SANTIAGO,GTO.</t>
  </si>
  <si>
    <t>CONSTRUCCION DE EMPEDRADO EMBOQUILLADO EN LAS CALLES  DEL CERRITO, PRIVADA SAN JOSE ANGEL, PRIVADA FCO. VILLA Y PRIVADA EL CERRITO EN LA COLONIA MALPAIS, (AMPLIACION) MUNICIPIO DE VALLE DE SANTIAGO,GTO.</t>
  </si>
  <si>
    <t>1</t>
  </si>
  <si>
    <t>118</t>
  </si>
  <si>
    <t>REHUBICACION DE LÍNEA DE DISTRIBUCION ELÉCTRICA EN MEDIA TENSIÓN Y ACOMETIDA ELECRICA AEREA PARA SUBESTACION DE 45 KB PARA EL UMAP DE LA LOCALIDAD DE LA MAGDALENA DE ARACEO</t>
  </si>
  <si>
    <t>AMPLIACION DE LINEA Y RED DE DISTRIBUCION ELECTRICA EN LA CALLE OBREGON  DE LA LOCALIDAD DE LAS JICAMAS, MUNICIPIO DE VALLE DE SANTIAGO, GTO.</t>
  </si>
  <si>
    <t>AMPLIACION DE LINEA  Y RED DE DISTRIBUCION ELECTRICA EN LA CALLE GUERRERO COLONIA NUEVA ILUSION DE LA COMUNIDAD DE SAN IGNACIO MOGOTES</t>
  </si>
  <si>
    <t>AMPLIACION DE LINEA  Y RED DE DISTRIBUCION ELECTRICA EN LA CALLE CAÑON DE LA COMUNIDAD CERRO COLORADO</t>
  </si>
  <si>
    <t>AMPLIACION DE LINEA  Y RED DE DISTRIBUCION ELECTRICA EN LA COMUNIDAD DE RANCHO NUEVO DE SAN ANDRES</t>
  </si>
  <si>
    <t>AMPLIACION DE LINEA  Y RED DE DISTRIBUCION ELECTRICA EN LA AV. DEL TRABAJO EN LA COMUNIDAD DE COPALES</t>
  </si>
  <si>
    <t>AMPLIACION DE LINEA  Y RED DE DISTRIBUCION ELECTRICA EN CARRETERA A RAICES - GUARAPO EN LA COMUNIDAD DE LAS RAICES</t>
  </si>
  <si>
    <t>AMPLIACIÓN DE LÍNEA Y RED DE DISTRIBUCIÓN ELÉCTRICA EN LA CALLE VALENTÍN GÓMEZ FARIAS EN SANTA ANA</t>
  </si>
  <si>
    <t>AMPLIACIÓN DE LÍNEA Y RED DE DSTRIBUCIPON ELECTRICA EN MEDIA Y BAJA TENSIÓN 2 FASES, 13.2 KV 15 KVA EN LA CALLE NIÑOS HEROES EN LA COMUNIDAD DE SAN NICOLÁS PARANGUEO</t>
  </si>
  <si>
    <t xml:space="preserve"> LAS JICAMAS</t>
  </si>
  <si>
    <t xml:space="preserve"> COLONIA NUEVA ILUSION (SAN IGNACIO MOGOTES)</t>
  </si>
  <si>
    <t>CERRO COLORADO</t>
  </si>
  <si>
    <t xml:space="preserve"> RANCHO NUEVO DE SAN ANDRES</t>
  </si>
  <si>
    <t>LAS RAICES</t>
  </si>
  <si>
    <t>110420015</t>
  </si>
  <si>
    <t>110420080</t>
  </si>
  <si>
    <t>110420021</t>
  </si>
  <si>
    <t>110420078</t>
  </si>
  <si>
    <t>7.00</t>
  </si>
  <si>
    <t>8.00</t>
  </si>
  <si>
    <t>0.15</t>
  </si>
  <si>
    <t>1.00</t>
  </si>
  <si>
    <t>POSTES</t>
  </si>
  <si>
    <t xml:space="preserve">PROPUESTA DE OBRA  'PROGRAMA IMPULSO AL DESARROLLO DE MI COMUNIDAD, (PIDMC) EJERCICIO 2016                                                                                                                                                                                                                                               </t>
  </si>
  <si>
    <t>RURAL</t>
  </si>
  <si>
    <t xml:space="preserve">PROPUESTA DE OBRA 'PROGRAMA IMPULSO A LOS SERVICIOS BÁSICOS EN MI COLONIA Y MI COMUNIDAD, (PISBCC) EJERCICIO 2016 </t>
  </si>
  <si>
    <t>CONSTRUCCION DE TANQUE ELEVADO EN LA COMUNIDAD DE LAS JICAMAS</t>
  </si>
  <si>
    <t>LAS JÍCAMAS</t>
  </si>
  <si>
    <t>Recursos del Fondo (FAIS-Ramo 33) 2016</t>
  </si>
  <si>
    <r>
      <t xml:space="preserve">AMPLIACION DE LINEA Y RED DE DISTRIBUCION ELECTRICA EN LA </t>
    </r>
    <r>
      <rPr>
        <b/>
        <sz val="18"/>
        <color indexed="8"/>
        <rFont val="Arial"/>
        <family val="2"/>
      </rPr>
      <t>CALLE LA DELFA DE LA COMUNIDAD LOS SOSA MUNICIPIO DE VALLE DE SANTIAGO,GTO.</t>
    </r>
  </si>
  <si>
    <t>AMPLIACIÓN DE LÍNEA Y RED DE DISTRIBUCION ELÉCTRICA EN LA CALLE PASO HERMOSO DE LA COMUNIDAD DE PASO BLANCO, MUNICIPIO DE VALLE DE SANTIAGO,GTO.</t>
  </si>
  <si>
    <t>LOS SOSA</t>
  </si>
  <si>
    <t>SAN IGNACIO DE MOGOTES</t>
  </si>
  <si>
    <t>110420203</t>
  </si>
  <si>
    <t>110420063</t>
  </si>
  <si>
    <t>110420101</t>
  </si>
  <si>
    <t xml:space="preserve">PROPUESTA DE OBRA 'PROGRAMA FORTALECE EJERCICIO 2016 </t>
  </si>
  <si>
    <t xml:space="preserve">PROPUESTA DE OBRA 'PROGRAMA PDR RAMO 23 EJERCICIO 2016 </t>
  </si>
  <si>
    <t>NORIA DE MOSQUEDA</t>
  </si>
  <si>
    <t>PLANTA</t>
  </si>
  <si>
    <t>RED DE DRENAJE SANITARIO EN LA CALLE PIPILA EN LA COMUNIDAD DE POZO DE AROSTEGUI</t>
  </si>
  <si>
    <t xml:space="preserve">POZO DE AROSTEGUI </t>
  </si>
  <si>
    <t>CONSTRUCCION DE LINEA DE CONDUCCION, TANQUE  DE RED DE DISTRIBUCION EN LA COMUNIDAD DE SAN ISIDRO DEL PITAHAYO</t>
  </si>
  <si>
    <t>EQUIPAMIENTO Y SISTEMA DE CONTROL LOCAL POZO-TANQUE</t>
  </si>
  <si>
    <t xml:space="preserve">CONSTRUCCION DE LINEA DE CONDUCCION, TANQUE Y RED DE DISTRIBUCION  </t>
  </si>
  <si>
    <t>METRO</t>
  </si>
  <si>
    <t>AMPLIACION DE LINEA Y RED DE DISTRIBUCION ELECTRICA EN LA CALLE EL MIRADOR DE LA COMUNIDAD DE RINCON DE PARANGUEO, MUNICIPIO DE VALLE DE SANTIAGO, GTO.</t>
  </si>
  <si>
    <t>AMPLIACION DE RED DE AGUA POTABLE EN VARIAS CALLES DE LA COLONIA PRIMAVERA</t>
  </si>
  <si>
    <t>COLONIA PRIMAVERA (SAN IGNACIO DE SAN JOSE DE PARANGUEO)</t>
  </si>
  <si>
    <t>KM</t>
  </si>
  <si>
    <t>TEJIDO SOCIAL/ CAMBO DE NOMBRE EN EL PROGRAMA</t>
  </si>
  <si>
    <t>SISTEMA DE TELEMETRIA Y CONTROL DE LOS POZOS URBANOS</t>
  </si>
  <si>
    <t xml:space="preserve">REHABILITACION, MANTENIMIENTO Y SUSTITUCION  DE LOS EQUIPOS DE POZOS PROFUNDOS </t>
  </si>
  <si>
    <t>AMPLIACION DE RED DE DRENAJE EN LA CALLE GUADALUPE VICTORIA (DONDE TERMINA EL ASFALTO HASTA LA CALLE PRIMAVERA).</t>
  </si>
  <si>
    <t xml:space="preserve">AMPLIACION DE RED DE DRENAJE EN LA CALLE PIPILA (TRAMO C. COLON Y C. REVOLUCION) </t>
  </si>
  <si>
    <t>REHABILITACION DE DRENAJE EN LA CALLE VISTA HERMOSA (TRAMO: CALLE RODOLFO FIERRO A CALLE LOMA ALTA), EN LA COLONIA FRANCISCO VILLA</t>
  </si>
  <si>
    <t>CRUCITAS, CHICAMITO, HOYA DE ALVAREZ, HOYA DE CINTORA (LA HOYA DE ARRIBA), LAGUNILLA DE MOGOTES, RANCHOS UNIDOS, RANCHO VIEJO DE TORRES.</t>
  </si>
  <si>
    <t>CONSTRUCCION DE 30 CUARTOS ADICIONALES EN LAS COLONIAS RANCHOS UNIDOS, CENTRO, AMPLIACION 20 DE NOVIEMBRE, MALPAIS 2DA SECCION, CAMEMBARO, 20 DE NOVIEMBRE, MAGISTERIAL, EMILIANO ZAPATA, MALPAIS, SOLIDARIDAD Y MIRAVALLE.</t>
  </si>
  <si>
    <t>CABECERA MUNICIPAL</t>
  </si>
  <si>
    <t>CONSTRUCCION DE 30 CUARTOS ADICIONALES EN LAS COLONIAS LA LOMA, FRANCISCO VILLA, SAN JUAN Y RANCHOS UNIDOS, MUNICIPIO DE VALLE DE SANTIAGO, GTO.</t>
  </si>
  <si>
    <t>PLANTA DE TRATAMIENTO DE AGUAS RESIDUALES NORIA DE MOSQUEDA - SANTA BARBARA, MUNICIPIO DE VALLE DE SANTIAGO, GTO (Reactor anaerobio)</t>
  </si>
  <si>
    <t>SISTEMA DE ALCANTARILLADO EN LA COMUNIDAD DE SAN JOSE DE ARACEO EN VALLE DE SANTIAGO.</t>
  </si>
  <si>
    <t>CONSTRUCCIÓN DE COMEDORES ESCOLARES EN LAS LOCALIDADES DE CERRO BLANCO, EL ARMADILLO, EL CIRCUITO, POZO DE PARANGUEO Y SAN ISIDRO DE MOGOTES</t>
  </si>
  <si>
    <t>SUMINISTRO Y ADQUISICION DE ESTUFAS ECOLÓGICAS  EN  HOYA DE CINTORA (LA HOYA DE ARRIBA,) HOYA DE ALVAREZ, CHANGUEO, CHICAMITO, EL ARMADILLO, CRUCITA,S  LAGUNILLA DE MOGOTES, RANCHOS UNIDOS, EL CIRCUITO, CERRO BLANCO, EL CHIQUEO, COLONIA NUEVA DE SAN ANOTNIO DE MOGOTES, EL JAGUEY, BUENAVISTA DE PARANGUEO, POZO DE PARANGUEO, ZAPOTILLO DE MOGOTES, VILLADIEGO, CUADRILLA DE ANDARACUA, RANCHO VIEJO DE TORRES, PLAZA VIEJA, LA ARENA, RANCHOS LOS MOLINA, COLONIA PRIMAVERA (SAN IGNACIO), COLONIA MORELOS, COLONIA SAN JUAN Y COLONIA LA LOMA.</t>
  </si>
  <si>
    <t xml:space="preserve">PROPUESTA DE OBRA  'Programa Impulso a la Infraestructura para la Reconstrucción del Tejido Social, (PIIRTS) EJERCICIO 2016                 </t>
  </si>
  <si>
    <t>PZA</t>
  </si>
  <si>
    <t>AMPLIACION DE RED DE DRENAJE EN LA CALLE REVOLUCION (TRAMO C. CUAUHTEMOC Y C. INDEPENDENCIA) EN LA COLONIA LA LOMA, MUNICIPIO DE VALLE DE SANTIAGO, GTO.</t>
  </si>
  <si>
    <t>11042001</t>
  </si>
  <si>
    <t>COLONIA LA LOMA</t>
  </si>
  <si>
    <t>AMPLIACION DE LINEA Y RED DE DISTRIBUCION ELECTRICA EN LA CALLE NARANJO DE LA COMUNIDAD DE LA LOMA MUNICIPIO DE VALLE DE SANTIAGO, GTO.</t>
  </si>
  <si>
    <t>PAVIMENTACIÓN DE LA CALLE CUAHUTEMOC ENTRE CALLE FLORES MAGÓN Y REVOLUCIÓN EN LA COLONIA FRANCISCO VILLA</t>
  </si>
  <si>
    <t>PAVIMENTACIÓN DE LA CALLE CEDRO ENTRE VALENTÍN VARELA Y MEXICO COL. LA LOMA</t>
  </si>
  <si>
    <t>PAVIMENTACION, RED DE AGUA POTABLE Y DRENAJE SANITARIO DE LA CALLE 20 DE MARZO, ENTRE LA CALLE NETZAHUALCOYOTL Y LA CALLE 4 DE MARZO EN LA COLONIA LA LOMA, EN EL MUNICIPI DE VALLE DE SANTIAGO, GTO.</t>
  </si>
  <si>
    <t>PAVIMENTACIÓN DE LA CALLE PLAN DE AYALA ENTRE LAS CALLES RODOLFO FIERRO Y NETZAHUALCOYOTL EN LA COLONIA FRANCISCO VILLA</t>
  </si>
  <si>
    <t>PAVIMENTACIÓN DE LA CALLE VICENTE GUERRERO ENTRE LA CALLE CENTRAL Y FRANCISCO GONZÁLEZ BOCANEGRA EN LA COLONIA LA LOMA</t>
  </si>
  <si>
    <t xml:space="preserve">PAVIMENTACIÓN DE LA CALLE 5 DE MAYO ENTRE LA CALLES LA PAZ Y MIGUEL HIDALGO COLONIA LA LOMA </t>
  </si>
  <si>
    <t xml:space="preserve">PAVIMENTACIÓN DE LA CALLE LA PAZ ENTRE LAS CALLE 4 DE MARZO Y NETZAHUALCOYOTL </t>
  </si>
  <si>
    <t>CONSTRUCCION CANCHA DE FUTBOL 7, BANCAS PARA JUGADORES Y GRADAS  METALICAS PARA 600 PERSONAS EN LA UNIDAD DEPORTIVA</t>
  </si>
  <si>
    <t>PAVIMENTACION DE LA CALLE SOTO Y GAMA, TRAMO COLON-NEZAHUALCOYOTL</t>
  </si>
  <si>
    <t xml:space="preserve">PROPUESTA DE OBRA SEDATU 2016 </t>
  </si>
  <si>
    <t>ADQUISICION Y SUMINISTRO DE CALENTADOR SOLAR</t>
  </si>
  <si>
    <t>COL. LA LOMA, LAS JICAMAS, RINCON DE PARANGUEO, COL. IGNACIO RAMIREZ,  COL. LUIS DONALDO COLOSIO, COL. EL SOCORRO, COL. SAN JUAN,  COL. FRANCISCO VILLA, COL. MAGISTERIAL, COL. 20 DE NOVIEMBRE, COL. LAGUNILLA DE MALPAIS, COL. RANCHOS UNIDOS.</t>
  </si>
  <si>
    <t>ADQUISICION Y SUMINISTRO DE CISTERNAS DE 110 LTS Y MATERIALES PARA AUTOCONSTRUCCION DE BASE</t>
  </si>
  <si>
    <t>DEPOSITO DE ALMACENAMIENTO DE AGUA</t>
  </si>
  <si>
    <t>LAS JICAMAS, RINCON DE PARANGUEO, MAGDALENA DE ARACEO, COL. LA LOMA, COL. LAGUNILLA DE MALPAIS, COL. RANCHOS UNIDOS, COL. 20 DE NOVIEMBRE, COL. MORELOS (LUIS DONALDO), COL. SIN NOMBRE (EL SOCORRO) Y COL. FRANCISCO VILLA</t>
  </si>
  <si>
    <t xml:space="preserve">ADQUISICION Y SUMINISTRO DE ESTUFAS ECOLOGICAS </t>
  </si>
  <si>
    <t>COL. RANCHOS UNIDOS, COL. LA LOMA, MAGDALENA DE ARACEO, RINCON DE PARANGUEO, LAS JICAMAS, COL. LAGUNILLA DE MALPAIS, COL. 20 DE NOVIEMBRE, COL. MORELOS (IGNACIO RAMIREZ), COL. SIN NOMBRE (EL SOCORRO) Y COL. FRANCISCO VILLA</t>
  </si>
  <si>
    <t xml:space="preserve">PROGRAMA </t>
  </si>
  <si>
    <t>CONSTRUCCION, AMPLIACION Y REHABILITACION DE BORDOS DE CAPTACION DE AGUA PLUVIAL EN VARIAS LOCALIDADES DEL MUNICIPIO DE VALLE DE SANTIAGO</t>
  </si>
  <si>
    <t>HORAS</t>
  </si>
  <si>
    <t>SDAYR (Secretaria De Desarrollo Agropecuario y Rural)</t>
  </si>
  <si>
    <r>
      <rPr>
        <b/>
        <sz val="18"/>
        <color indexed="8"/>
        <rFont val="Calibri"/>
        <family val="2"/>
      </rPr>
      <t xml:space="preserve">PIDH </t>
    </r>
    <r>
      <rPr>
        <sz val="18"/>
        <color indexed="8"/>
        <rFont val="Calibri"/>
        <family val="2"/>
      </rPr>
      <t>(Programa Impulso Al Desarrollo Del Hogar)</t>
    </r>
  </si>
  <si>
    <t xml:space="preserve">COMPLEMENTARIOS 15% MAXIMO  </t>
  </si>
  <si>
    <t xml:space="preserve">PROPUESTA DE OBRA EJERCICIO 2016 </t>
  </si>
  <si>
    <t>BOTIJA, CERRO BLANCO, COPALES, BORREGO, EL MOTIVO, LA BARQUILLA, RANCHOS UNIDOS, SALITRE DE AGUILAR</t>
  </si>
  <si>
    <t>P.E</t>
  </si>
  <si>
    <t>Programa Impulso Al Desarrollo Del Hogar</t>
  </si>
  <si>
    <t>Programa de Borderìa</t>
  </si>
  <si>
    <t>RESUMEN</t>
  </si>
  <si>
    <t>RECURSO ESTATAL</t>
  </si>
  <si>
    <t>RECURSO MUNICIPAL</t>
  </si>
  <si>
    <t>APORTACION DE BENEFICIARIOS</t>
  </si>
  <si>
    <t xml:space="preserve"> Programa Impulso Al Desarrollo Del Hogar</t>
  </si>
  <si>
    <t xml:space="preserve">Programa de Borderia </t>
  </si>
  <si>
    <t xml:space="preserve">Total de Programa de Borderia </t>
  </si>
  <si>
    <t>Total Programa Impulso Al Desarrollo Del Hogar</t>
  </si>
  <si>
    <t>Total</t>
  </si>
  <si>
    <t>TOTAL  DE AGUA POTABLE</t>
  </si>
  <si>
    <t>TOTAL DE RED DE ELECTRIFICACION</t>
  </si>
  <si>
    <t>Recursos del Fondo (FAIS-Ramo 33) Remanentes 2012</t>
  </si>
  <si>
    <t>Resumen Remanentes  2013 FISMDF</t>
  </si>
  <si>
    <t>RESUMEN DE REMANENTES 2014   FISMDF</t>
  </si>
  <si>
    <t xml:space="preserve">COMPLEMENTARIOS 15% MAXIMO   </t>
  </si>
  <si>
    <t>TOTAL  DE RED DE DRENAJE</t>
  </si>
  <si>
    <t xml:space="preserve">RESUMEN PROPUESTA DE OBRA PROGRAMA PDR RAMO 23 EJERCICIO 2016 </t>
  </si>
  <si>
    <t>RESUMEN REMANENTES 2012  FISMDF</t>
  </si>
  <si>
    <t>TOTAL DE URBANIZACIONES (COMPLEMENTARIOS)</t>
  </si>
  <si>
    <t>CONSTRUCCION DE AMPLIACION DE VIVENDA (RECAMARA) EN LAS LOCALIDADES DE LA ARENA, HOYA DE CINTORA (LA HOYA DE ABAJO), LA HOYA DE CINTORA (LA HOYA DE ARRIBA), CRUCITAS, RANCHO VIEJO DE TORRES, RANCHO LOS MOLINA Y VILLADIEGO,  MUNICIPIO DE VALLE DE SANTIAGO,GTO.</t>
  </si>
  <si>
    <t xml:space="preserve">PROPUESTA DE OBRA  RAMO 33 FONDO I, CON REMANENTES 2015                                                                                                                                                                                                                                                    FISMDF </t>
  </si>
  <si>
    <t xml:space="preserve">DIRECTOS </t>
  </si>
  <si>
    <t>Resumen Programa Impulso a la Infraestructura para la Reconstrucción del Tejido Social</t>
  </si>
  <si>
    <t>SUBTOTAL</t>
  </si>
  <si>
    <t>COMPLEMENTARIOS 15%</t>
  </si>
  <si>
    <t>RESUMEN PROGRAMA IMPULSO AL DESARROLLO DE MI COMUNIDAD, (PIDMC)</t>
  </si>
  <si>
    <t>SANTA ANA</t>
  </si>
  <si>
    <t>RECURSO PROGRAMA IMPULSO A LOS SERVICIOS BÁSICOS EN MI COLONIA Y MI COMUNIDAD</t>
  </si>
  <si>
    <t xml:space="preserve">RESUMEN PROGRAMA FORTALECE EJERCICIO 2016 </t>
  </si>
  <si>
    <t xml:space="preserve">RESUMEN PROPUESTA DE OBRA SEDATU 2016 </t>
  </si>
  <si>
    <t>119</t>
  </si>
  <si>
    <t>120</t>
  </si>
  <si>
    <t>110420002</t>
  </si>
  <si>
    <t>ACONDICIONAMIENTO DE ESPACIOS FISICOS EN LA DIR. DE OBRAS PUBLICAS Y EQUIPAMIENTO DE OFICINAS</t>
  </si>
  <si>
    <t>ADQUISICION DE EQUIPO DE COMPUTO Y SOFTWARE</t>
  </si>
  <si>
    <t>OBRA/MOBILIARIO</t>
  </si>
  <si>
    <t>LOTE</t>
  </si>
  <si>
    <t>PROYECTO POR ASIGNAR</t>
  </si>
  <si>
    <t>MUNICPIO DE VALLE DE SANTIAGO</t>
  </si>
  <si>
    <t>DOCUMENTO</t>
  </si>
  <si>
    <t>MUNICIPIO DE VALLE DE SANTIAGO                                                                                                                                                                                                                                                                                                                                                                                                ADMINISTRACION 2015-2018</t>
  </si>
  <si>
    <t>PROPUESTA   DE   OBRA   PARA EL  RECURSO MUNICIPAL, ESTATAL, FEDERAL Y FORTAMUN</t>
  </si>
  <si>
    <t>EJERCICIO 2016</t>
  </si>
  <si>
    <t xml:space="preserve">NOMBRE DE LA OBRA O ACCION </t>
  </si>
  <si>
    <t>METAS FISICAS</t>
  </si>
  <si>
    <t>METAS ECONOMICAS</t>
  </si>
  <si>
    <t>APORTACION DEL MUNICIPIO</t>
  </si>
  <si>
    <t>No.</t>
  </si>
  <si>
    <t>Localidad Y /O Colonia</t>
  </si>
  <si>
    <t xml:space="preserve">NOMBRE DEL PROGRAMA </t>
  </si>
  <si>
    <t>Recursos  Estatal</t>
  </si>
  <si>
    <t>Recursos del fondo (FORTAMUN- Ramo 33)</t>
  </si>
  <si>
    <t>Recurso Municipal</t>
  </si>
  <si>
    <t>Aportación de beneficiarios</t>
  </si>
  <si>
    <t>OBRAS POR ADMINISTRACION</t>
  </si>
  <si>
    <t>SAUZ DE PURÍSIMA</t>
  </si>
  <si>
    <t>CONSTRUCCIÓN DE EMPEDRADO EMBOQUILLADO CON HUELLAS DE CONCRETO EN LA CALLE SALAMANCA</t>
  </si>
  <si>
    <t>CONSTRUCCIÓN DE EMPEDRADO EMBOQUILLADO CON CEMENTO EN LA CALLE DE SAN AGUSTIN</t>
  </si>
  <si>
    <t>SABINITO DEL BRAZO</t>
  </si>
  <si>
    <t>CONSTRUCCIÓN DE EMPEDRADO EMBOQUILLADO CON CEMENTO EN LA CALLE LOS SAUCES</t>
  </si>
  <si>
    <t>SABINO DE SANTA ROSA</t>
  </si>
  <si>
    <t>MUY AJO</t>
  </si>
  <si>
    <t>CONSTRUCCIÓN DE CAMINO DE PAVIMENTO ASFALTICO EN LA CALLE PRINCIPAL</t>
  </si>
  <si>
    <t>REHABILITACIÓN CON CONCRETO HIDRÁULICO EN LA PROLONGACION ALLENDE</t>
  </si>
  <si>
    <t>GUARAPO</t>
  </si>
  <si>
    <t>TERMINACIÓN DE COMEDOR EN LA ESCUELA TELESECUNDARIA EN LA COMUNIDAD DE GUARAPO, MPIO. DE VALLE DE SANTIAGO.</t>
  </si>
  <si>
    <t>REHABILITACION DE CALLES EN CABECERA MUNICIPAL</t>
  </si>
  <si>
    <t>COLONIA VALLE DORADO</t>
  </si>
  <si>
    <t>CONSTRUCCIÓN DE EMPEDRADO EMBOQUILLADO CON HUELLAS DE CONCRETO EN LA CALLE ADOLFO RUIZ CORTINEZ (ENTRE LA CALLE LUIS DONALDO COLOSIO Y CALLE LAZARO CARDENAS DEL RIO) COLONIA VALLE DORADO, MPIO. DE VALLE DE SANTIAGO</t>
  </si>
  <si>
    <t>SUBTOTAL OBRAS POR ADMINISTACION</t>
  </si>
  <si>
    <t>6141.- DIVISION DE TERRENOS</t>
  </si>
  <si>
    <t>CONSTRUCCION DE BANQUETAS  EN BOULEVARD HACIA LA COMUNIDAD DE GUANTES</t>
  </si>
  <si>
    <t>PROGRAMA 3X1 MIGRANTES</t>
  </si>
  <si>
    <t>PAVIMENTACION  DE LA CALLE GUERRERO TRAMO: LAZARO CARDENAS  - CAMINO DE TERRACERIA EN LA COMUNIDAD DE SANTA BARBARA EN EL MUNICIPIO DE VALLE DE SANTIAGO,GTO.</t>
  </si>
  <si>
    <t>REHABILITACION DE BACHEO E LAS CALLES  DE LA CABECERA MUNICIPAL</t>
  </si>
  <si>
    <t xml:space="preserve">VARIAS LOCALIDADES </t>
  </si>
  <si>
    <t>REHABILITACION CON CARPETA ASFALTICA ELABORADA CON MATERIAL  AC-20 DONADO POR GOBIERNO DEL ESTADO PARA SU APLICACIÓN EN CALLE REVOLUCION EN LA COLONIA LA LOMA, CALLE CIPRES ENCINO, CEDRO Y PRIVADA LAUREL  EN COLONIA LOS PINOS, E.C. VALLE A SALAMANCA COMUNIDAD EL PITAHAYO  Y CAMINO GUANTES - RAICES DEL MUNICPIO DE VALLE DE SANTIAGO.</t>
  </si>
  <si>
    <t>PROYECTO EJECUTIVO DEL BULEVAR REVOLUCION TRAMO GLORIETA AURRERA SALIDA A SALAMANCA, ENTRONQUE  PROLONGACION ABASOLO, VALLE DE SANTIAGO.</t>
  </si>
  <si>
    <t>PROYECTO GEOMÉTRICO DE PAVIMENTACION DE LA CALLE MATAMOROS TRAMO: CALLE HIDALGO - JARDIN PRINCIPAL EN LA COMUNIDAD DE NORIA DE MOSQUEDA EN EL MUNICIPIO DE VALLE DE SANTIAGO</t>
  </si>
  <si>
    <t>SANTA BARBARA</t>
  </si>
  <si>
    <t>PROYECTO GEOMÉTRICO DE PAVIMENTACION DE LA CALLE GUERRERO TRAMO: CAMINO TERRACERIA - CALLE RIO GRANDE EN LA COMUNIDAD DE SANTA BARBARA EN EL MUNICIPIO DE VALLE DE SANTIAGO</t>
  </si>
  <si>
    <t>FRACCIONAMIENTO BUGAMBILIAS</t>
  </si>
  <si>
    <t>TRABAJOS DE ALINEAMIENTOS EN EL FRACCIONAMIENTO BUGAMBILIAS</t>
  </si>
  <si>
    <t>SAN VICENTE DE GARMA</t>
  </si>
  <si>
    <t>PROYECTO DE PAVIMENTACION DE CAMINO SAN VICENTE DE GARMA A RANCHO SECO DE GUANTES</t>
  </si>
  <si>
    <t>PROYECTO DE DIGNIFICACION EN LA CALLE EMILIO CARRANZA  ENTRE LA CALLE MENA Y CALLE OBREGON  DE LA CABECERA MUNICIPAL.</t>
  </si>
  <si>
    <t>AMPLIACION DE LINEA DE Y RED DE DISTRIBUCION  ELECTRICA EN SAN VICENTE DE GARMA MUNICIPIO DE VALLE DE SANTIAGO</t>
  </si>
  <si>
    <t>APORTACION AL CONVENIO CEA 041</t>
  </si>
  <si>
    <t>APORTACION AL CONVENIO CEA 042</t>
  </si>
  <si>
    <t>RECURSO MUNICIPAL (DIVISION DE TERRENOS)    SUBTOTAL</t>
  </si>
  <si>
    <t>6121 EDIFICACION NO HABITACIONAL</t>
  </si>
  <si>
    <t>PROYECTO DE ESTRUCTURA PARA AREA DE PATINETAS SALIDA A SALAMANCA</t>
  </si>
  <si>
    <t>CONSTRUCCION DE CANCHA DE USOS MULTIPLES EN EL CECYTE</t>
  </si>
  <si>
    <t>PROYECTO DE CONSTRUCCION DE CANCHA DE USOS MULTIPLES EN LAS COMUNIDADES DE COPALES YEL ARMADILLO, MPIO. DE VALLE DE SANTIAGO.</t>
  </si>
  <si>
    <t>TERMINACION DE LA PRIMERA ETAPA DE LA NUEVA UNIDAD DEPORTIVA</t>
  </si>
  <si>
    <r>
      <t xml:space="preserve">PROGRAMA PARA LA INFRAESTRUCTURA PARA LA RECONSTRUCCION DEL </t>
    </r>
    <r>
      <rPr>
        <b/>
        <sz val="11"/>
        <color indexed="8"/>
        <rFont val="Calibri"/>
        <family val="2"/>
      </rPr>
      <t>TEJIDO SOCIAL.</t>
    </r>
  </si>
  <si>
    <t>CANCHA DE FUTBOL SIETE DE LA UNIDAD DEPORTIVA</t>
  </si>
  <si>
    <t>RECURSO MUNICIPAL (EDIFICACION NO HABITACIONAL)  SUBTOTAL</t>
  </si>
  <si>
    <t>TOTAL DE RECURSOS  A INVERTIR</t>
  </si>
  <si>
    <t>TOTAL DE RECURSOS  A INVERTIR POR EL MUNICIPIO ( FAIS, MUNICIPAL, APORTACION DE BENEFICIARIOS).</t>
  </si>
  <si>
    <t>RECAMARA</t>
  </si>
  <si>
    <t>COCINA</t>
  </si>
  <si>
    <t>Programa Impulso Al Desarrollo Del Hogar 2015</t>
  </si>
  <si>
    <t>VILLADIEGO, EL CHIQUEO, CIRCUITO, PUENTE DEL CARRIZO, PLAZA VIEJA, HOYA DE ALVAREZ, COLONIA NUEVA DE SAN ANTONIO DE MOGOTES</t>
  </si>
  <si>
    <t>AMPLIACION DE VIVIENDA (COCINA) EN LAS COMUNIDADES: VILLADIEGO, EL CHIQUEO, CIRCUITO, PUENTE DEL CARRIZO, PLAZA VIEJA, HOYA DE ALVAREZ, COLONIA NUEVA DE SAN ANTONIO DE MOGOTES.</t>
  </si>
  <si>
    <r>
      <rPr>
        <b/>
        <sz val="18"/>
        <color indexed="8"/>
        <rFont val="Calibri"/>
        <family val="2"/>
      </rPr>
      <t xml:space="preserve">PIDH </t>
    </r>
    <r>
      <rPr>
        <sz val="18"/>
        <color indexed="8"/>
        <rFont val="Calibri"/>
        <family val="2"/>
      </rPr>
      <t>(Programa Impulso Al Desarrollo Del Hogar) 2015</t>
    </r>
  </si>
  <si>
    <t>AMPLIACION DE VIVIENDA (RECAMARA) EN LAS COMUNIDADES: VILLADIEGO, DELICIAS, RANCHO VIEJO DE TORRES, CUADRILLA DE ANDARACUA, JICAMAS, CIRCUITO PUENTE EL CARRIZO, POZO DE PARANGUEO, BUENAVISTA DE PARANGUEO, ZAPOTILLO DE MOGOTES, PLAZA VIEJA, CHANGUEO, RANCHOS UNIDOS,  COLONIA NUEVA DE SAN ANTONIO  DE MOGOTES, COLONIA LAS PRIMAVERAS (SAN IGNACIO)</t>
  </si>
  <si>
    <t>VILLADIEGO, DELICIAS, RANCHO VIEJO DE TORRES, CUADRILLA DE ANDARACUA, JICAMAS, CIRCUITO PUENTE EL CARRIZO, POZO DE PARANGUEO, BUENAVISTA DE PARANGUEO, ZAPOTILLO DE MOGOTES, PLAZA VIEJA, CHANGUEO, RANCHOS UNIDOS,  COLONIA NUEVA DE SAN ANTONIO  DE MOGOTES, COLONIA LAS PRIMAVERAS (SAN IGNACIO)</t>
  </si>
  <si>
    <t>AMPLIACION DE VIVIENDA (BAÑO) EN LAS COMUNIDADES: CHIQUEO, CIRCUITO, PLAZA VIEJA, CHANGUEO, RANCHOS UNIDOS, COLONIA NUEVA DE SAN ANTONIO DE MOGOTES.</t>
  </si>
  <si>
    <t>CHIQUEO, CIRCUITO, PLAZA VIEJA, CHANGUEO, RANCHOS UNIDOS, COLONIA NUEVA DE SAN ANTONIO DE MOGOTES.</t>
  </si>
  <si>
    <t xml:space="preserve">CONSTRUCCION DE EMPEDRADO Y EMBOQUILLADO CON HUELLAS DE CONCRETO EN LA CALLE JUAREZ DE LA COMUNIDAD DE BUENAVISTA DE PARANGUEO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</si>
</sst>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 #,##0_-;_-* &quot;-&quot;??_-;_-@_-"/>
    <numFmt numFmtId="174" formatCode="_(&quot;$&quot;* #,##0.00_);_(&quot;$&quot;* \(#,##0.00\);_(&quot;$&quot;* &quot;-&quot;??_);_(@_)"/>
    <numFmt numFmtId="175" formatCode="&quot;$&quot;#,##0.00"/>
    <numFmt numFmtId="176" formatCode="_-&quot;$&quot;* #,##0.000_-;\-&quot;$&quot;* #,##0.000_-;_-&quot;$&quot;* &quot;-&quot;???_-;_-@_-"/>
    <numFmt numFmtId="177" formatCode="\(###\)"/>
  </numFmts>
  <fonts count="122">
    <font>
      <sz val="11"/>
      <color theme="1"/>
      <name val="Calibri"/>
      <family val="2"/>
    </font>
    <font>
      <sz val="11"/>
      <color indexed="8"/>
      <name val="Calibri"/>
      <family val="2"/>
    </font>
    <font>
      <sz val="28"/>
      <color indexed="8"/>
      <name val="Arial Black"/>
      <family val="2"/>
    </font>
    <font>
      <sz val="26"/>
      <color indexed="8"/>
      <name val="Arial Black"/>
      <family val="2"/>
    </font>
    <font>
      <b/>
      <sz val="22"/>
      <name val="Arial"/>
      <family val="2"/>
    </font>
    <font>
      <b/>
      <sz val="20"/>
      <name val="Arial"/>
      <family val="2"/>
    </font>
    <font>
      <b/>
      <sz val="22"/>
      <color indexed="8"/>
      <name val="Calibri"/>
      <family val="2"/>
    </font>
    <font>
      <b/>
      <sz val="18"/>
      <color indexed="8"/>
      <name val="Arial"/>
      <family val="2"/>
    </font>
    <font>
      <sz val="18"/>
      <color indexed="8"/>
      <name val="Calibri"/>
      <family val="2"/>
    </font>
    <font>
      <b/>
      <sz val="18"/>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sz val="10"/>
      <color indexed="8"/>
      <name val="Calibri"/>
      <family val="2"/>
    </font>
    <font>
      <sz val="10"/>
      <color indexed="8"/>
      <name val="Arial Black"/>
      <family val="2"/>
    </font>
    <font>
      <b/>
      <sz val="10"/>
      <color indexed="8"/>
      <name val="Calibri"/>
      <family val="2"/>
    </font>
    <font>
      <b/>
      <sz val="16"/>
      <color indexed="8"/>
      <name val="Calibri"/>
      <family val="2"/>
    </font>
    <font>
      <b/>
      <sz val="12"/>
      <color indexed="8"/>
      <name val="Calibri"/>
      <family val="2"/>
    </font>
    <font>
      <b/>
      <sz val="14"/>
      <color indexed="8"/>
      <name val="Calibri"/>
      <family val="2"/>
    </font>
    <font>
      <b/>
      <sz val="14"/>
      <color indexed="8"/>
      <name val="Arial"/>
      <family val="2"/>
    </font>
    <font>
      <sz val="12"/>
      <color indexed="8"/>
      <name val="Calibri"/>
      <family val="2"/>
    </font>
    <font>
      <sz val="14"/>
      <color indexed="8"/>
      <name val="Calibri"/>
      <family val="2"/>
    </font>
    <font>
      <sz val="22"/>
      <color indexed="8"/>
      <name val="Calibri"/>
      <family val="2"/>
    </font>
    <font>
      <sz val="24"/>
      <color indexed="8"/>
      <name val="Calibri"/>
      <family val="2"/>
    </font>
    <font>
      <b/>
      <sz val="24"/>
      <color indexed="8"/>
      <name val="Calibri"/>
      <family val="2"/>
    </font>
    <font>
      <b/>
      <sz val="20"/>
      <color indexed="8"/>
      <name val="Calibri"/>
      <family val="2"/>
    </font>
    <font>
      <sz val="20"/>
      <color indexed="8"/>
      <name val="Calibri"/>
      <family val="2"/>
    </font>
    <font>
      <sz val="18"/>
      <name val="Calibri"/>
      <family val="2"/>
    </font>
    <font>
      <sz val="26"/>
      <color indexed="8"/>
      <name val="Calibri"/>
      <family val="2"/>
    </font>
    <font>
      <b/>
      <sz val="26"/>
      <color indexed="8"/>
      <name val="Calibri"/>
      <family val="2"/>
    </font>
    <font>
      <sz val="16"/>
      <color indexed="8"/>
      <name val="Calibri"/>
      <family val="2"/>
    </font>
    <font>
      <sz val="22"/>
      <color indexed="8"/>
      <name val="Arial Black"/>
      <family val="2"/>
    </font>
    <font>
      <sz val="22"/>
      <name val="Calibri"/>
      <family val="2"/>
    </font>
    <font>
      <sz val="20"/>
      <color indexed="8"/>
      <name val="Arial"/>
      <family val="2"/>
    </font>
    <font>
      <b/>
      <sz val="20"/>
      <color indexed="8"/>
      <name val="Arial"/>
      <family val="2"/>
    </font>
    <font>
      <b/>
      <sz val="22"/>
      <name val="Calibri"/>
      <family val="2"/>
    </font>
    <font>
      <b/>
      <sz val="20"/>
      <name val="Calibri"/>
      <family val="2"/>
    </font>
    <font>
      <b/>
      <sz val="12"/>
      <color indexed="8"/>
      <name val="Arial"/>
      <family val="2"/>
    </font>
    <font>
      <sz val="12"/>
      <color indexed="8"/>
      <name val="Arial"/>
      <family val="2"/>
    </font>
    <font>
      <b/>
      <sz val="22"/>
      <color indexed="8"/>
      <name val="Arial"/>
      <family val="2"/>
    </font>
    <font>
      <sz val="18"/>
      <color indexed="10"/>
      <name val="Calibri"/>
      <family val="2"/>
    </font>
    <font>
      <b/>
      <sz val="18"/>
      <color indexed="19"/>
      <name val="Calibri"/>
      <family val="2"/>
    </font>
    <font>
      <sz val="18"/>
      <color indexed="8"/>
      <name val="Arial"/>
      <family val="2"/>
    </font>
    <font>
      <b/>
      <sz val="11"/>
      <name val="Calibri"/>
      <family val="2"/>
    </font>
    <font>
      <sz val="11"/>
      <name val="Calibri"/>
      <family val="2"/>
    </font>
    <font>
      <sz val="11"/>
      <color indexed="8"/>
      <name val="Arial"/>
      <family val="2"/>
    </font>
    <font>
      <b/>
      <sz val="26"/>
      <name val="Calibri"/>
      <family val="2"/>
    </font>
    <font>
      <sz val="32"/>
      <color indexed="8"/>
      <name val="Arial Black"/>
      <family val="2"/>
    </font>
    <font>
      <b/>
      <sz val="24"/>
      <color indexed="8"/>
      <name val="Arial Black"/>
      <family val="2"/>
    </font>
    <font>
      <b/>
      <i/>
      <sz val="12"/>
      <color indexed="8"/>
      <name val="Calibri"/>
      <family val="2"/>
    </font>
    <font>
      <b/>
      <i/>
      <sz val="16"/>
      <color indexed="8"/>
      <name val="Calibri"/>
      <family val="2"/>
    </font>
    <font>
      <b/>
      <sz val="24"/>
      <color indexed="8"/>
      <name val="Calibri Light"/>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Black"/>
      <family val="2"/>
    </font>
    <font>
      <b/>
      <sz val="10"/>
      <color theme="1"/>
      <name val="Calibri"/>
      <family val="2"/>
    </font>
    <font>
      <b/>
      <sz val="16"/>
      <color theme="1"/>
      <name val="Calibri"/>
      <family val="2"/>
    </font>
    <font>
      <b/>
      <sz val="12"/>
      <color theme="1"/>
      <name val="Calibri"/>
      <family val="2"/>
    </font>
    <font>
      <b/>
      <sz val="14"/>
      <color theme="1"/>
      <name val="Calibri"/>
      <family val="2"/>
    </font>
    <font>
      <b/>
      <sz val="14"/>
      <color theme="1"/>
      <name val="Arial"/>
      <family val="2"/>
    </font>
    <font>
      <sz val="12"/>
      <color theme="1"/>
      <name val="Calibri"/>
      <family val="2"/>
    </font>
    <font>
      <sz val="14"/>
      <color theme="1"/>
      <name val="Calibri"/>
      <family val="2"/>
    </font>
    <font>
      <sz val="18"/>
      <color theme="1"/>
      <name val="Calibri"/>
      <family val="2"/>
    </font>
    <font>
      <b/>
      <sz val="18"/>
      <color theme="1"/>
      <name val="Calibri"/>
      <family val="2"/>
    </font>
    <font>
      <sz val="22"/>
      <color theme="1"/>
      <name val="Calibri"/>
      <family val="2"/>
    </font>
    <font>
      <b/>
      <sz val="22"/>
      <color theme="1"/>
      <name val="Calibri"/>
      <family val="2"/>
    </font>
    <font>
      <sz val="24"/>
      <color theme="1"/>
      <name val="Calibri"/>
      <family val="2"/>
    </font>
    <font>
      <b/>
      <sz val="24"/>
      <color theme="1"/>
      <name val="Calibri"/>
      <family val="2"/>
    </font>
    <font>
      <b/>
      <sz val="20"/>
      <color theme="1"/>
      <name val="Calibri"/>
      <family val="2"/>
    </font>
    <font>
      <sz val="20"/>
      <color theme="1"/>
      <name val="Calibri"/>
      <family val="2"/>
    </font>
    <font>
      <sz val="26"/>
      <color theme="1"/>
      <name val="Calibri"/>
      <family val="2"/>
    </font>
    <font>
      <b/>
      <sz val="26"/>
      <color theme="1"/>
      <name val="Calibri"/>
      <family val="2"/>
    </font>
    <font>
      <sz val="16"/>
      <color theme="1"/>
      <name val="Calibri"/>
      <family val="2"/>
    </font>
    <font>
      <sz val="22"/>
      <color theme="1"/>
      <name val="Arial Black"/>
      <family val="2"/>
    </font>
    <font>
      <sz val="28"/>
      <color theme="1"/>
      <name val="Arial Black"/>
      <family val="2"/>
    </font>
    <font>
      <sz val="20"/>
      <color theme="1"/>
      <name val="Arial"/>
      <family val="2"/>
    </font>
    <font>
      <b/>
      <sz val="20"/>
      <color theme="1"/>
      <name val="Arial"/>
      <family val="2"/>
    </font>
    <font>
      <b/>
      <sz val="12"/>
      <color theme="1"/>
      <name val="Arial"/>
      <family val="2"/>
    </font>
    <font>
      <sz val="12"/>
      <color theme="1"/>
      <name val="Arial"/>
      <family val="2"/>
    </font>
    <font>
      <b/>
      <sz val="22"/>
      <color theme="1"/>
      <name val="Arial"/>
      <family val="2"/>
    </font>
    <font>
      <sz val="18"/>
      <color rgb="FFFF0000"/>
      <name val="Calibri"/>
      <family val="2"/>
    </font>
    <font>
      <b/>
      <sz val="18"/>
      <color theme="7" tint="-0.4999699890613556"/>
      <name val="Calibri"/>
      <family val="2"/>
    </font>
    <font>
      <sz val="18"/>
      <color theme="1"/>
      <name val="Arial"/>
      <family val="2"/>
    </font>
    <font>
      <sz val="11"/>
      <color theme="1"/>
      <name val="Arial"/>
      <family val="2"/>
    </font>
    <font>
      <b/>
      <sz val="24"/>
      <color theme="1"/>
      <name val="Arial Black"/>
      <family val="2"/>
    </font>
    <font>
      <sz val="32"/>
      <color theme="1"/>
      <name val="Arial Black"/>
      <family val="2"/>
    </font>
    <font>
      <b/>
      <i/>
      <sz val="12"/>
      <color theme="1"/>
      <name val="Calibri"/>
      <family val="2"/>
    </font>
    <font>
      <b/>
      <i/>
      <sz val="16"/>
      <color theme="1"/>
      <name val="Calibri"/>
      <family val="2"/>
    </font>
    <font>
      <b/>
      <sz val="24"/>
      <color theme="1"/>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C510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top/>
      <bottom/>
    </border>
    <border>
      <left/>
      <right style="thin"/>
      <top/>
      <bottom/>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top style="thin"/>
      <bottom/>
    </border>
    <border>
      <left/>
      <right style="thin"/>
      <top style="thin"/>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575">
    <xf numFmtId="0" fontId="0" fillId="0" borderId="0" xfId="0" applyFont="1" applyAlignment="1">
      <alignment/>
    </xf>
    <xf numFmtId="0" fontId="86" fillId="0" borderId="0" xfId="0" applyFont="1" applyAlignment="1">
      <alignment horizontal="center" vertical="center" wrapText="1"/>
    </xf>
    <xf numFmtId="173" fontId="86" fillId="0" borderId="0" xfId="49" applyNumberFormat="1" applyFont="1" applyAlignment="1">
      <alignment horizontal="center" vertical="center" wrapText="1"/>
    </xf>
    <xf numFmtId="172" fontId="87" fillId="0" borderId="0" xfId="49" applyFont="1" applyAlignment="1">
      <alignment horizontal="center" vertical="center" wrapText="1"/>
    </xf>
    <xf numFmtId="172" fontId="86" fillId="0" borderId="0" xfId="49" applyFont="1" applyAlignment="1">
      <alignment horizontal="center" vertical="center" wrapText="1"/>
    </xf>
    <xf numFmtId="172" fontId="88" fillId="0" borderId="0" xfId="49" applyFont="1" applyAlignment="1">
      <alignment horizontal="center" vertical="center" wrapText="1"/>
    </xf>
    <xf numFmtId="172" fontId="89" fillId="0" borderId="10" xfId="49" applyFont="1" applyBorder="1" applyAlignment="1">
      <alignment vertical="center" wrapText="1"/>
    </xf>
    <xf numFmtId="0" fontId="86" fillId="0" borderId="0" xfId="0" applyFont="1" applyFill="1" applyAlignment="1">
      <alignment horizontal="center" vertical="center" wrapText="1"/>
    </xf>
    <xf numFmtId="0" fontId="89" fillId="0" borderId="0" xfId="0" applyFont="1" applyFill="1" applyAlignment="1">
      <alignment horizontal="center" vertical="center" wrapText="1"/>
    </xf>
    <xf numFmtId="173" fontId="86" fillId="0" borderId="0" xfId="49"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90" fillId="0" borderId="0" xfId="0" applyFont="1" applyFill="1" applyAlignment="1">
      <alignment vertical="center" wrapText="1"/>
    </xf>
    <xf numFmtId="174" fontId="85" fillId="0" borderId="0" xfId="0" applyNumberFormat="1" applyFont="1" applyFill="1" applyAlignment="1">
      <alignment vertical="center" wrapText="1"/>
    </xf>
    <xf numFmtId="0" fontId="85" fillId="0" borderId="0" xfId="0" applyFont="1" applyFill="1" applyAlignment="1">
      <alignment vertical="center" wrapText="1"/>
    </xf>
    <xf numFmtId="0" fontId="91" fillId="0" borderId="0" xfId="0" applyFont="1" applyFill="1" applyAlignment="1">
      <alignment horizontal="center" vertical="center"/>
    </xf>
    <xf numFmtId="174" fontId="91" fillId="0" borderId="0" xfId="0" applyNumberFormat="1" applyFont="1" applyFill="1" applyAlignment="1">
      <alignment vertical="center" wrapText="1"/>
    </xf>
    <xf numFmtId="0" fontId="0" fillId="33" borderId="0" xfId="0" applyFont="1" applyFill="1" applyAlignment="1">
      <alignment horizontal="center" vertical="center" wrapText="1"/>
    </xf>
    <xf numFmtId="174" fontId="86" fillId="0" borderId="0" xfId="51" applyFont="1" applyFill="1" applyAlignment="1">
      <alignment horizontal="center" vertical="center" wrapText="1"/>
    </xf>
    <xf numFmtId="174" fontId="88" fillId="0" borderId="0" xfId="51" applyFont="1" applyFill="1" applyAlignment="1">
      <alignment horizontal="center" vertical="center" wrapText="1"/>
    </xf>
    <xf numFmtId="174" fontId="90" fillId="0" borderId="0" xfId="0" applyNumberFormat="1" applyFont="1" applyFill="1" applyAlignment="1">
      <alignment vertical="center" wrapText="1"/>
    </xf>
    <xf numFmtId="0" fontId="90" fillId="0" borderId="0" xfId="0" applyFont="1" applyFill="1" applyAlignment="1">
      <alignment horizontal="center" vertical="center" wrapText="1"/>
    </xf>
    <xf numFmtId="174" fontId="86" fillId="0" borderId="0" xfId="51" applyFont="1" applyAlignment="1">
      <alignment horizontal="center" vertical="center" wrapText="1"/>
    </xf>
    <xf numFmtId="174" fontId="89" fillId="0" borderId="0" xfId="0" applyNumberFormat="1" applyFont="1" applyFill="1" applyAlignment="1">
      <alignment vertical="center" wrapText="1"/>
    </xf>
    <xf numFmtId="0" fontId="86" fillId="0" borderId="0" xfId="0" applyFont="1" applyFill="1" applyAlignment="1">
      <alignment horizontal="justify" vertical="center" wrapText="1"/>
    </xf>
    <xf numFmtId="174" fontId="88" fillId="0" borderId="0" xfId="51" applyFont="1" applyAlignment="1">
      <alignment horizontal="center" vertical="center" wrapText="1"/>
    </xf>
    <xf numFmtId="174" fontId="92" fillId="0" borderId="0" xfId="51" applyFont="1" applyFill="1" applyAlignment="1">
      <alignment horizontal="center" vertical="center" wrapText="1"/>
    </xf>
    <xf numFmtId="0" fontId="86" fillId="0" borderId="0" xfId="0" applyFont="1" applyAlignment="1">
      <alignment horizontal="justify" vertical="center" wrapText="1"/>
    </xf>
    <xf numFmtId="0" fontId="88" fillId="0" borderId="0" xfId="0" applyFont="1" applyFill="1" applyAlignment="1">
      <alignment horizontal="center" vertical="center" wrapText="1"/>
    </xf>
    <xf numFmtId="172" fontId="93" fillId="0" borderId="0" xfId="49" applyFont="1" applyAlignment="1">
      <alignment horizontal="center" vertical="center" wrapText="1"/>
    </xf>
    <xf numFmtId="172" fontId="94" fillId="0" borderId="0" xfId="49" applyFont="1" applyAlignment="1">
      <alignment horizontal="center" vertical="center" wrapText="1"/>
    </xf>
    <xf numFmtId="0" fontId="95" fillId="0" borderId="0" xfId="0" applyFont="1" applyFill="1" applyAlignment="1">
      <alignment vertical="center" wrapText="1"/>
    </xf>
    <xf numFmtId="0" fontId="96" fillId="0" borderId="0" xfId="0" applyFont="1" applyFill="1" applyAlignment="1">
      <alignment vertical="center" wrapText="1"/>
    </xf>
    <xf numFmtId="0" fontId="95" fillId="0" borderId="0" xfId="0" applyFont="1" applyFill="1" applyAlignment="1">
      <alignment horizontal="center" vertical="center" wrapText="1"/>
    </xf>
    <xf numFmtId="0" fontId="97" fillId="0" borderId="0" xfId="0" applyFont="1" applyFill="1" applyAlignment="1">
      <alignment vertical="center" wrapText="1"/>
    </xf>
    <xf numFmtId="0" fontId="98" fillId="0" borderId="0" xfId="0" applyFont="1" applyFill="1" applyAlignment="1">
      <alignment vertical="center" wrapText="1"/>
    </xf>
    <xf numFmtId="174" fontId="98" fillId="34" borderId="0" xfId="0" applyNumberFormat="1" applyFont="1" applyFill="1" applyAlignment="1">
      <alignment vertical="center" wrapText="1"/>
    </xf>
    <xf numFmtId="0" fontId="97" fillId="0" borderId="0" xfId="0" applyFont="1" applyFill="1" applyAlignment="1">
      <alignment horizontal="center" vertical="center" wrapText="1"/>
    </xf>
    <xf numFmtId="0" fontId="99" fillId="0" borderId="0" xfId="0" applyFont="1" applyFill="1" applyAlignment="1">
      <alignment vertical="center" wrapText="1"/>
    </xf>
    <xf numFmtId="0" fontId="100" fillId="0" borderId="0" xfId="0" applyFont="1" applyFill="1" applyAlignment="1">
      <alignment vertical="center" wrapText="1"/>
    </xf>
    <xf numFmtId="174" fontId="100" fillId="34" borderId="0" xfId="0" applyNumberFormat="1" applyFont="1" applyFill="1" applyAlignment="1">
      <alignment vertical="center" wrapText="1"/>
    </xf>
    <xf numFmtId="174" fontId="100" fillId="0" borderId="0" xfId="0" applyNumberFormat="1" applyFont="1" applyFill="1" applyAlignment="1">
      <alignment vertical="center" wrapText="1"/>
    </xf>
    <xf numFmtId="0" fontId="99" fillId="0" borderId="0" xfId="0" applyFont="1" applyFill="1" applyAlignment="1">
      <alignment horizontal="center" vertical="center" wrapText="1"/>
    </xf>
    <xf numFmtId="0" fontId="98" fillId="0" borderId="0" xfId="0" applyFont="1" applyFill="1" applyAlignment="1">
      <alignment horizontal="left" vertical="center" wrapText="1"/>
    </xf>
    <xf numFmtId="0" fontId="96" fillId="0" borderId="0" xfId="0" applyFont="1" applyFill="1" applyAlignment="1">
      <alignment horizontal="center" vertical="center" wrapText="1"/>
    </xf>
    <xf numFmtId="2" fontId="101" fillId="0" borderId="0" xfId="0" applyNumberFormat="1" applyFont="1" applyFill="1" applyAlignment="1">
      <alignment horizontal="center" vertical="center" wrapText="1"/>
    </xf>
    <xf numFmtId="0" fontId="101" fillId="0" borderId="0" xfId="0" applyFont="1" applyFill="1" applyAlignment="1">
      <alignment horizontal="center" vertical="center" wrapText="1"/>
    </xf>
    <xf numFmtId="2" fontId="98" fillId="0" borderId="0" xfId="0" applyNumberFormat="1" applyFont="1" applyFill="1" applyAlignment="1">
      <alignment horizontal="center" vertical="center" wrapText="1"/>
    </xf>
    <xf numFmtId="0" fontId="98" fillId="0" borderId="0" xfId="0" applyFont="1" applyFill="1" applyAlignment="1">
      <alignment horizontal="center" vertical="center" wrapText="1"/>
    </xf>
    <xf numFmtId="0" fontId="100" fillId="0" borderId="0" xfId="0" applyFont="1" applyFill="1" applyAlignment="1">
      <alignment horizontal="center" vertical="center" wrapText="1"/>
    </xf>
    <xf numFmtId="174" fontId="96" fillId="0" borderId="0" xfId="51" applyFont="1" applyAlignment="1">
      <alignment horizontal="center" vertical="center" wrapText="1"/>
    </xf>
    <xf numFmtId="174" fontId="101" fillId="0" borderId="0" xfId="51" applyFont="1" applyAlignment="1">
      <alignment horizontal="center" vertical="center" wrapText="1"/>
    </xf>
    <xf numFmtId="174" fontId="98" fillId="0" borderId="0" xfId="51" applyFont="1" applyAlignment="1">
      <alignment horizontal="center" vertical="center" wrapText="1"/>
    </xf>
    <xf numFmtId="174" fontId="98" fillId="0" borderId="0" xfId="51" applyFont="1" applyFill="1" applyAlignment="1">
      <alignment horizontal="center" vertical="center" wrapText="1"/>
    </xf>
    <xf numFmtId="174" fontId="95" fillId="0" borderId="0" xfId="51" applyFont="1" applyAlignment="1">
      <alignment horizontal="center" vertical="center" wrapText="1"/>
    </xf>
    <xf numFmtId="174" fontId="102" fillId="0" borderId="0" xfId="51" applyFont="1" applyAlignment="1">
      <alignment horizontal="center" vertical="center" wrapText="1"/>
    </xf>
    <xf numFmtId="174" fontId="97" fillId="0" borderId="0" xfId="51" applyFont="1" applyAlignment="1">
      <alignment horizontal="center" vertical="center" wrapText="1"/>
    </xf>
    <xf numFmtId="49" fontId="95" fillId="0" borderId="0" xfId="49" applyNumberFormat="1" applyFont="1" applyFill="1" applyAlignment="1">
      <alignment horizontal="center" vertical="center" wrapText="1"/>
    </xf>
    <xf numFmtId="49" fontId="42" fillId="0" borderId="0" xfId="49" applyNumberFormat="1" applyFont="1" applyFill="1" applyAlignment="1">
      <alignment horizontal="center" vertical="center" wrapText="1"/>
    </xf>
    <xf numFmtId="49" fontId="97" fillId="0" borderId="0" xfId="49" applyNumberFormat="1" applyFont="1" applyFill="1" applyAlignment="1">
      <alignment horizontal="center" vertical="center" wrapText="1"/>
    </xf>
    <xf numFmtId="49" fontId="98" fillId="0" borderId="0" xfId="49" applyNumberFormat="1" applyFont="1" applyFill="1" applyAlignment="1">
      <alignment horizontal="center" vertical="center" wrapText="1"/>
    </xf>
    <xf numFmtId="174" fontId="99" fillId="34" borderId="0" xfId="0" applyNumberFormat="1" applyFont="1" applyFill="1" applyAlignment="1">
      <alignment vertical="center" wrapText="1"/>
    </xf>
    <xf numFmtId="174" fontId="102" fillId="34" borderId="0" xfId="0" applyNumberFormat="1" applyFont="1" applyFill="1" applyAlignment="1">
      <alignment vertical="center" wrapText="1"/>
    </xf>
    <xf numFmtId="0" fontId="103" fillId="33" borderId="0" xfId="0" applyFont="1" applyFill="1" applyAlignment="1">
      <alignment horizontal="center" vertical="center" wrapText="1"/>
    </xf>
    <xf numFmtId="0" fontId="104" fillId="33" borderId="0" xfId="0" applyFont="1" applyFill="1" applyAlignment="1">
      <alignment horizontal="center" vertical="center" wrapText="1"/>
    </xf>
    <xf numFmtId="44" fontId="98" fillId="0" borderId="0" xfId="0" applyNumberFormat="1" applyFont="1" applyFill="1" applyAlignment="1">
      <alignment vertical="center" wrapText="1"/>
    </xf>
    <xf numFmtId="172" fontId="105" fillId="0" borderId="0" xfId="49" applyFont="1" applyAlignment="1">
      <alignment horizontal="center" vertical="center" wrapText="1"/>
    </xf>
    <xf numFmtId="0" fontId="106" fillId="0" borderId="0" xfId="0" applyFont="1" applyAlignment="1">
      <alignment vertical="center" wrapText="1"/>
    </xf>
    <xf numFmtId="173" fontId="107" fillId="0" borderId="0" xfId="49" applyNumberFormat="1" applyFont="1" applyAlignment="1">
      <alignment vertical="center" wrapText="1"/>
    </xf>
    <xf numFmtId="49" fontId="47" fillId="0" borderId="0" xfId="49" applyNumberFormat="1" applyFont="1" applyFill="1" applyAlignment="1">
      <alignment horizontal="center" vertical="center" wrapText="1"/>
    </xf>
    <xf numFmtId="0" fontId="95" fillId="0" borderId="0" xfId="0" applyFont="1" applyAlignment="1">
      <alignment horizontal="center" vertical="center" wrapText="1"/>
    </xf>
    <xf numFmtId="49" fontId="42" fillId="0" borderId="0" xfId="49" applyNumberFormat="1" applyFont="1" applyAlignment="1">
      <alignment horizontal="center" vertical="center" wrapText="1"/>
    </xf>
    <xf numFmtId="49" fontId="95" fillId="0" borderId="0" xfId="49" applyNumberFormat="1" applyFont="1" applyAlignment="1">
      <alignment horizontal="center" vertical="center" wrapText="1"/>
    </xf>
    <xf numFmtId="0" fontId="97" fillId="0" borderId="0" xfId="0" applyFont="1" applyAlignment="1">
      <alignment horizontal="center" vertical="center" wrapText="1"/>
    </xf>
    <xf numFmtId="49" fontId="47" fillId="0" borderId="0" xfId="49" applyNumberFormat="1" applyFont="1" applyAlignment="1">
      <alignment horizontal="center" vertical="center" wrapText="1"/>
    </xf>
    <xf numFmtId="49" fontId="97" fillId="0" borderId="0" xfId="49" applyNumberFormat="1" applyFont="1" applyAlignment="1">
      <alignment horizontal="center" vertical="center" wrapText="1"/>
    </xf>
    <xf numFmtId="173" fontId="97" fillId="0" borderId="0" xfId="49" applyNumberFormat="1" applyFont="1" applyAlignment="1">
      <alignment horizontal="center" vertical="center" wrapText="1"/>
    </xf>
    <xf numFmtId="49" fontId="98" fillId="0" borderId="0" xfId="49" applyNumberFormat="1" applyFont="1" applyFill="1" applyAlignment="1">
      <alignment horizontal="justify" vertical="center" wrapText="1"/>
    </xf>
    <xf numFmtId="173" fontId="97" fillId="0" borderId="0" xfId="49" applyNumberFormat="1" applyFont="1" applyFill="1" applyAlignment="1">
      <alignment horizontal="center" vertical="center" wrapText="1"/>
    </xf>
    <xf numFmtId="0" fontId="102" fillId="0" borderId="0" xfId="0" applyFont="1" applyAlignment="1">
      <alignment horizontal="center" vertical="center" wrapText="1"/>
    </xf>
    <xf numFmtId="173" fontId="102" fillId="0" borderId="0" xfId="49" applyNumberFormat="1" applyFont="1" applyAlignment="1">
      <alignment horizontal="center" vertical="center" wrapText="1"/>
    </xf>
    <xf numFmtId="172" fontId="102" fillId="0" borderId="0" xfId="49" applyFont="1" applyAlignment="1">
      <alignment horizontal="center" vertical="center" wrapText="1"/>
    </xf>
    <xf numFmtId="173" fontId="101" fillId="0" borderId="11" xfId="49" applyNumberFormat="1" applyFont="1" applyFill="1" applyBorder="1" applyAlignment="1">
      <alignment horizontal="center" vertical="center" wrapText="1"/>
    </xf>
    <xf numFmtId="174" fontId="101" fillId="0" borderId="11" xfId="51" applyFont="1" applyFill="1" applyBorder="1" applyAlignment="1">
      <alignment horizontal="center" vertical="center" wrapText="1"/>
    </xf>
    <xf numFmtId="0" fontId="108" fillId="0" borderId="0" xfId="0" applyFont="1" applyAlignment="1">
      <alignment horizontal="center" vertical="center" wrapText="1"/>
    </xf>
    <xf numFmtId="44" fontId="101" fillId="0" borderId="0" xfId="0" applyNumberFormat="1" applyFont="1" applyAlignment="1">
      <alignment horizontal="center" vertical="center" wrapText="1"/>
    </xf>
    <xf numFmtId="174" fontId="109" fillId="0" borderId="0" xfId="51" applyFont="1" applyFill="1" applyAlignment="1">
      <alignment horizontal="center" vertical="center" wrapText="1"/>
    </xf>
    <xf numFmtId="0" fontId="101" fillId="0" borderId="0" xfId="0" applyFont="1" applyAlignment="1">
      <alignment horizontal="center" vertical="center" wrapText="1"/>
    </xf>
    <xf numFmtId="173" fontId="101" fillId="0" borderId="11" xfId="49" applyNumberFormat="1" applyFont="1" applyBorder="1" applyAlignment="1">
      <alignment horizontal="center" vertical="center" wrapText="1"/>
    </xf>
    <xf numFmtId="174" fontId="101" fillId="0" borderId="11" xfId="51" applyFont="1" applyBorder="1" applyAlignment="1">
      <alignment horizontal="center" vertical="center" wrapText="1"/>
    </xf>
    <xf numFmtId="0" fontId="102" fillId="0" borderId="0" xfId="0" applyFont="1" applyAlignment="1">
      <alignment horizontal="justify" vertical="center" wrapText="1"/>
    </xf>
    <xf numFmtId="174" fontId="102" fillId="0" borderId="0" xfId="51" applyFont="1" applyFill="1" applyAlignment="1">
      <alignment horizontal="center" vertical="center" wrapText="1"/>
    </xf>
    <xf numFmtId="0" fontId="102" fillId="0" borderId="0" xfId="0" applyFont="1" applyBorder="1" applyAlignment="1">
      <alignment horizontal="center" vertical="center" wrapText="1"/>
    </xf>
    <xf numFmtId="173" fontId="102" fillId="0" borderId="0" xfId="49" applyNumberFormat="1" applyFont="1" applyBorder="1" applyAlignment="1">
      <alignment horizontal="center" vertical="center" wrapText="1"/>
    </xf>
    <xf numFmtId="0" fontId="101" fillId="0" borderId="0" xfId="0" applyFont="1" applyBorder="1" applyAlignment="1">
      <alignment horizontal="center" vertical="center" wrapText="1"/>
    </xf>
    <xf numFmtId="174" fontId="109" fillId="0" borderId="0" xfId="51" applyFont="1" applyBorder="1" applyAlignment="1">
      <alignment vertical="center" wrapText="1"/>
    </xf>
    <xf numFmtId="0" fontId="50" fillId="35" borderId="12" xfId="0" applyFont="1" applyFill="1" applyBorder="1" applyAlignment="1">
      <alignment horizontal="center" vertical="center" wrapText="1"/>
    </xf>
    <xf numFmtId="0" fontId="50" fillId="0" borderId="0" xfId="0" applyFont="1" applyAlignment="1">
      <alignment horizontal="center" vertical="center" wrapText="1"/>
    </xf>
    <xf numFmtId="0" fontId="5" fillId="34" borderId="11" xfId="0" applyFont="1" applyFill="1" applyBorder="1" applyAlignment="1">
      <alignment horizontal="center" vertical="center" wrapText="1"/>
    </xf>
    <xf numFmtId="173" fontId="5" fillId="34" borderId="11" xfId="49" applyNumberFormat="1" applyFont="1" applyFill="1" applyBorder="1" applyAlignment="1">
      <alignment horizontal="center" vertical="center" wrapText="1"/>
    </xf>
    <xf numFmtId="173" fontId="5" fillId="36" borderId="11" xfId="49"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172" fontId="5" fillId="36" borderId="11" xfId="49"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51" fillId="0" borderId="0" xfId="0" applyFont="1" applyAlignment="1">
      <alignment horizontal="center" vertical="center" wrapText="1"/>
    </xf>
    <xf numFmtId="0" fontId="104" fillId="33" borderId="0" xfId="0" applyFont="1" applyFill="1" applyAlignment="1">
      <alignment horizontal="center" vertical="center" wrapText="1"/>
    </xf>
    <xf numFmtId="44" fontId="97" fillId="0" borderId="0" xfId="0" applyNumberFormat="1" applyFont="1" applyAlignment="1">
      <alignment horizontal="center" vertical="center" wrapText="1"/>
    </xf>
    <xf numFmtId="174" fontId="98" fillId="0" borderId="11" xfId="0" applyNumberFormat="1" applyFont="1" applyBorder="1" applyAlignment="1">
      <alignment horizontal="center" vertical="center" wrapText="1"/>
    </xf>
    <xf numFmtId="174" fontId="109" fillId="0" borderId="0" xfId="51" applyFont="1" applyFill="1" applyBorder="1" applyAlignment="1">
      <alignment horizontal="center" vertical="center" wrapText="1"/>
    </xf>
    <xf numFmtId="174" fontId="99" fillId="0" borderId="0" xfId="0" applyNumberFormat="1" applyFont="1" applyFill="1" applyAlignment="1">
      <alignment vertical="center" wrapText="1"/>
    </xf>
    <xf numFmtId="0" fontId="102" fillId="0" borderId="14" xfId="0" applyFont="1" applyBorder="1" applyAlignment="1">
      <alignment horizontal="center" vertical="center" wrapText="1"/>
    </xf>
    <xf numFmtId="172" fontId="101" fillId="0" borderId="15" xfId="49" applyFont="1" applyBorder="1" applyAlignment="1">
      <alignment horizontal="center" vertical="center" wrapText="1"/>
    </xf>
    <xf numFmtId="7" fontId="97" fillId="0" borderId="0" xfId="0" applyNumberFormat="1" applyFont="1" applyAlignment="1">
      <alignment horizontal="center" vertical="center" wrapText="1"/>
    </xf>
    <xf numFmtId="7" fontId="99" fillId="0" borderId="0" xfId="0" applyNumberFormat="1" applyFont="1" applyAlignment="1">
      <alignment horizontal="center" vertical="center" wrapText="1"/>
    </xf>
    <xf numFmtId="173" fontId="97" fillId="0" borderId="0" xfId="49" applyNumberFormat="1" applyFont="1" applyAlignment="1">
      <alignment horizontal="center" vertical="center" wrapText="1"/>
    </xf>
    <xf numFmtId="0" fontId="104" fillId="33" borderId="0" xfId="0" applyFont="1" applyFill="1" applyAlignment="1">
      <alignment horizontal="center" vertical="center" wrapText="1"/>
    </xf>
    <xf numFmtId="0" fontId="97" fillId="0" borderId="0" xfId="0" applyFont="1" applyBorder="1" applyAlignment="1">
      <alignment horizontal="center" vertical="center" wrapText="1"/>
    </xf>
    <xf numFmtId="173" fontId="97" fillId="0" borderId="0" xfId="49" applyNumberFormat="1" applyFont="1" applyAlignment="1">
      <alignment horizontal="center" vertical="center" wrapText="1"/>
    </xf>
    <xf numFmtId="0" fontId="109" fillId="0" borderId="12" xfId="0" applyFont="1" applyBorder="1" applyAlignment="1">
      <alignment horizontal="center" vertical="center" textRotation="90" wrapText="1"/>
    </xf>
    <xf numFmtId="0" fontId="104" fillId="33" borderId="0" xfId="0" applyFont="1" applyFill="1" applyAlignment="1">
      <alignment horizontal="center" vertical="center" wrapText="1"/>
    </xf>
    <xf numFmtId="0" fontId="101" fillId="0" borderId="11" xfId="0" applyFont="1" applyBorder="1" applyAlignment="1">
      <alignment horizontal="center" vertical="center" wrapText="1"/>
    </xf>
    <xf numFmtId="0" fontId="97" fillId="0" borderId="11" xfId="0" applyFont="1" applyBorder="1" applyAlignment="1">
      <alignment horizontal="center" vertical="center" wrapText="1"/>
    </xf>
    <xf numFmtId="174" fontId="93" fillId="0" borderId="0" xfId="51" applyFont="1" applyAlignment="1">
      <alignment horizontal="center" vertical="center" wrapText="1"/>
    </xf>
    <xf numFmtId="0" fontId="95" fillId="37" borderId="0" xfId="0" applyFont="1" applyFill="1" applyAlignment="1">
      <alignment horizontal="center" vertical="center" wrapText="1"/>
    </xf>
    <xf numFmtId="0" fontId="96" fillId="37" borderId="0" xfId="0" applyFont="1" applyFill="1" applyAlignment="1">
      <alignment horizontal="center" vertical="center" wrapText="1"/>
    </xf>
    <xf numFmtId="174" fontId="96" fillId="37" borderId="0" xfId="51" applyFont="1" applyFill="1" applyAlignment="1">
      <alignment horizontal="center" vertical="center" wrapText="1"/>
    </xf>
    <xf numFmtId="174" fontId="95" fillId="37" borderId="0" xfId="51" applyFont="1" applyFill="1" applyAlignment="1">
      <alignment horizontal="center" vertical="center" wrapText="1"/>
    </xf>
    <xf numFmtId="0" fontId="99" fillId="37" borderId="0" xfId="0" applyFont="1" applyFill="1" applyAlignment="1">
      <alignment vertical="center" wrapText="1"/>
    </xf>
    <xf numFmtId="0" fontId="95" fillId="37" borderId="0" xfId="0" applyFont="1" applyFill="1" applyAlignment="1">
      <alignment vertical="center" wrapText="1"/>
    </xf>
    <xf numFmtId="0" fontId="97" fillId="37" borderId="0" xfId="0" applyFont="1" applyFill="1" applyAlignment="1">
      <alignment vertical="center" wrapText="1"/>
    </xf>
    <xf numFmtId="0" fontId="100" fillId="37" borderId="0" xfId="0" applyFont="1" applyFill="1" applyAlignment="1">
      <alignment horizontal="center" vertical="center" wrapText="1"/>
    </xf>
    <xf numFmtId="0" fontId="99" fillId="37" borderId="0" xfId="0" applyFont="1" applyFill="1" applyAlignment="1">
      <alignment horizontal="center" vertical="center" wrapText="1"/>
    </xf>
    <xf numFmtId="174" fontId="99" fillId="37" borderId="0" xfId="0" applyNumberFormat="1" applyFont="1" applyFill="1" applyAlignment="1">
      <alignment vertical="center" wrapText="1"/>
    </xf>
    <xf numFmtId="174" fontId="100" fillId="37" borderId="0" xfId="0" applyNumberFormat="1" applyFont="1" applyFill="1" applyAlignment="1">
      <alignment vertical="center" wrapText="1"/>
    </xf>
    <xf numFmtId="0" fontId="100" fillId="37" borderId="0" xfId="0" applyFont="1" applyFill="1" applyAlignment="1">
      <alignment vertical="center" wrapText="1"/>
    </xf>
    <xf numFmtId="0" fontId="95" fillId="0" borderId="0" xfId="0" applyFont="1" applyFill="1" applyBorder="1" applyAlignment="1">
      <alignment vertical="center" wrapText="1"/>
    </xf>
    <xf numFmtId="0" fontId="97" fillId="0" borderId="0" xfId="0" applyFont="1" applyFill="1" applyBorder="1" applyAlignment="1">
      <alignment vertical="center" wrapText="1"/>
    </xf>
    <xf numFmtId="0" fontId="95" fillId="0" borderId="0" xfId="0" applyFont="1" applyBorder="1" applyAlignment="1">
      <alignment horizontal="center" vertical="center" wrapText="1"/>
    </xf>
    <xf numFmtId="173" fontId="97" fillId="0" borderId="0" xfId="49" applyNumberFormat="1" applyFont="1" applyBorder="1" applyAlignment="1">
      <alignment horizontal="center" vertical="center" wrapText="1"/>
    </xf>
    <xf numFmtId="49" fontId="109" fillId="0" borderId="0" xfId="0" applyNumberFormat="1" applyFont="1" applyBorder="1" applyAlignment="1">
      <alignment horizontal="left" vertical="center" wrapText="1"/>
    </xf>
    <xf numFmtId="174" fontId="98" fillId="0" borderId="0" xfId="0" applyNumberFormat="1" applyFont="1" applyFill="1" applyBorder="1" applyAlignment="1">
      <alignment horizontal="center" vertical="center" wrapText="1"/>
    </xf>
    <xf numFmtId="0" fontId="109" fillId="0" borderId="0" xfId="0" applyFont="1" applyBorder="1" applyAlignment="1">
      <alignment horizontal="left" vertical="center" wrapText="1"/>
    </xf>
    <xf numFmtId="0" fontId="99" fillId="0" borderId="0" xfId="0" applyFont="1" applyFill="1" applyBorder="1" applyAlignment="1">
      <alignment vertical="center" wrapText="1"/>
    </xf>
    <xf numFmtId="0" fontId="99" fillId="0" borderId="0" xfId="0" applyFont="1" applyFill="1" applyBorder="1" applyAlignment="1">
      <alignment horizontal="center" vertical="center" wrapText="1"/>
    </xf>
    <xf numFmtId="44" fontId="98" fillId="0" borderId="0" xfId="0" applyNumberFormat="1" applyFont="1" applyFill="1" applyBorder="1" applyAlignment="1">
      <alignment vertical="center" wrapText="1"/>
    </xf>
    <xf numFmtId="0" fontId="100" fillId="0" borderId="0" xfId="0" applyFont="1" applyFill="1" applyBorder="1" applyAlignment="1">
      <alignment horizontal="center" vertical="center" wrapText="1"/>
    </xf>
    <xf numFmtId="174" fontId="100" fillId="0" borderId="0" xfId="0" applyNumberFormat="1" applyFont="1" applyFill="1" applyBorder="1" applyAlignment="1">
      <alignment vertical="center" wrapText="1"/>
    </xf>
    <xf numFmtId="0" fontId="101" fillId="0" borderId="11" xfId="0" applyFont="1" applyFill="1" applyBorder="1" applyAlignment="1">
      <alignment vertical="center" wrapText="1"/>
    </xf>
    <xf numFmtId="174" fontId="101" fillId="0" borderId="12" xfId="51" applyFont="1" applyBorder="1" applyAlignment="1">
      <alignment vertical="center" wrapText="1"/>
    </xf>
    <xf numFmtId="174" fontId="101" fillId="0" borderId="13" xfId="51" applyFont="1" applyBorder="1" applyAlignment="1">
      <alignment vertical="center" wrapText="1"/>
    </xf>
    <xf numFmtId="174" fontId="101" fillId="0" borderId="12" xfId="51" applyFont="1" applyFill="1" applyBorder="1" applyAlignment="1">
      <alignment horizontal="center" vertical="center" wrapText="1"/>
    </xf>
    <xf numFmtId="174" fontId="101" fillId="0" borderId="13" xfId="51" applyFont="1" applyFill="1" applyBorder="1" applyAlignment="1">
      <alignment horizontal="center" vertical="center" wrapText="1"/>
    </xf>
    <xf numFmtId="174" fontId="101" fillId="0" borderId="11" xfId="51" applyFont="1" applyBorder="1" applyAlignment="1">
      <alignment vertical="center" wrapText="1"/>
    </xf>
    <xf numFmtId="0" fontId="86" fillId="0" borderId="0" xfId="0" applyFont="1" applyBorder="1" applyAlignment="1">
      <alignment horizontal="center" vertical="center" wrapText="1"/>
    </xf>
    <xf numFmtId="0" fontId="95" fillId="0" borderId="0" xfId="0" applyFont="1" applyFill="1" applyBorder="1" applyAlignment="1">
      <alignment horizontal="center" vertical="center" wrapText="1"/>
    </xf>
    <xf numFmtId="0" fontId="97" fillId="0" borderId="0" xfId="0" applyFont="1" applyFill="1" applyBorder="1" applyAlignment="1">
      <alignment horizontal="center" vertical="center" wrapText="1"/>
    </xf>
    <xf numFmtId="173" fontId="97" fillId="0" borderId="0" xfId="49" applyNumberFormat="1" applyFont="1" applyFill="1" applyBorder="1" applyAlignment="1">
      <alignment horizontal="center" vertical="center" wrapText="1"/>
    </xf>
    <xf numFmtId="49" fontId="109" fillId="0" borderId="0" xfId="0" applyNumberFormat="1" applyFont="1" applyFill="1" applyBorder="1" applyAlignment="1">
      <alignment horizontal="left" vertical="center" wrapText="1"/>
    </xf>
    <xf numFmtId="0" fontId="109" fillId="0" borderId="0" xfId="0" applyFont="1" applyFill="1" applyBorder="1" applyAlignment="1">
      <alignment horizontal="left" vertical="center" wrapText="1"/>
    </xf>
    <xf numFmtId="0" fontId="108" fillId="0" borderId="0" xfId="0" applyFont="1" applyFill="1" applyBorder="1" applyAlignment="1">
      <alignment horizontal="justify" vertical="center" wrapText="1"/>
    </xf>
    <xf numFmtId="0" fontId="93" fillId="0" borderId="0" xfId="0" applyFont="1" applyAlignment="1">
      <alignment horizontal="center" vertical="center" wrapText="1"/>
    </xf>
    <xf numFmtId="0" fontId="93" fillId="0" borderId="0" xfId="0" applyFont="1" applyFill="1" applyBorder="1" applyAlignment="1">
      <alignment horizontal="center" vertical="center" wrapText="1"/>
    </xf>
    <xf numFmtId="49" fontId="110" fillId="0" borderId="0" xfId="0" applyNumberFormat="1" applyFont="1" applyFill="1" applyBorder="1" applyAlignment="1">
      <alignment horizontal="left" vertical="center" wrapText="1"/>
    </xf>
    <xf numFmtId="174" fontId="90" fillId="0" borderId="0" xfId="0" applyNumberFormat="1" applyFont="1" applyFill="1" applyBorder="1" applyAlignment="1">
      <alignment horizontal="center" vertical="center" wrapText="1"/>
    </xf>
    <xf numFmtId="173" fontId="93" fillId="0" borderId="0" xfId="49" applyNumberFormat="1" applyFont="1" applyFill="1" applyBorder="1" applyAlignment="1">
      <alignment horizontal="center" vertical="center" wrapText="1"/>
    </xf>
    <xf numFmtId="173" fontId="93" fillId="0" borderId="0" xfId="49" applyNumberFormat="1" applyFont="1" applyAlignment="1">
      <alignment horizontal="center" vertical="center" wrapText="1"/>
    </xf>
    <xf numFmtId="0" fontId="110" fillId="0" borderId="0" xfId="0" applyFont="1" applyFill="1" applyBorder="1" applyAlignment="1">
      <alignment horizontal="left" vertical="center" wrapText="1"/>
    </xf>
    <xf numFmtId="0" fontId="111" fillId="0" borderId="0" xfId="0" applyFont="1" applyAlignment="1">
      <alignment horizontal="center" vertical="center" wrapText="1"/>
    </xf>
    <xf numFmtId="174" fontId="98" fillId="0" borderId="11" xfId="51" applyFont="1" applyFill="1" applyBorder="1" applyAlignment="1">
      <alignment horizontal="center" vertical="center" wrapText="1"/>
    </xf>
    <xf numFmtId="174" fontId="100" fillId="0" borderId="11" xfId="51" applyFont="1" applyFill="1" applyBorder="1" applyAlignment="1">
      <alignment horizontal="center" vertical="center" wrapText="1"/>
    </xf>
    <xf numFmtId="173" fontId="98" fillId="0" borderId="11" xfId="49" applyNumberFormat="1" applyFont="1" applyFill="1" applyBorder="1" applyAlignment="1">
      <alignment horizontal="center" vertical="center" wrapText="1"/>
    </xf>
    <xf numFmtId="173" fontId="100" fillId="0" borderId="11" xfId="49" applyNumberFormat="1" applyFont="1" applyFill="1" applyBorder="1" applyAlignment="1">
      <alignment horizontal="center" vertical="center" wrapText="1"/>
    </xf>
    <xf numFmtId="0" fontId="99" fillId="0" borderId="0" xfId="0" applyFont="1" applyAlignment="1">
      <alignment horizontal="center" vertical="center" wrapText="1"/>
    </xf>
    <xf numFmtId="173" fontId="99" fillId="0" borderId="0" xfId="49" applyNumberFormat="1" applyFont="1" applyAlignment="1">
      <alignment horizontal="center" vertical="center" wrapText="1"/>
    </xf>
    <xf numFmtId="174" fontId="100" fillId="0" borderId="12" xfId="51" applyFont="1" applyFill="1" applyBorder="1" applyAlignment="1">
      <alignment horizontal="center" vertical="center" wrapText="1"/>
    </xf>
    <xf numFmtId="174" fontId="100" fillId="0" borderId="12" xfId="51" applyFont="1" applyBorder="1" applyAlignment="1">
      <alignment vertical="center" wrapText="1"/>
    </xf>
    <xf numFmtId="0" fontId="109" fillId="0" borderId="0" xfId="0" applyFont="1" applyBorder="1" applyAlignment="1">
      <alignment horizontal="center" vertical="center" textRotation="90" wrapText="1"/>
    </xf>
    <xf numFmtId="174" fontId="101" fillId="0" borderId="0" xfId="51" applyFont="1" applyFill="1" applyBorder="1" applyAlignment="1">
      <alignment horizontal="center" vertical="center" wrapText="1"/>
    </xf>
    <xf numFmtId="173" fontId="101" fillId="0" borderId="12" xfId="49" applyNumberFormat="1" applyFont="1" applyFill="1" applyBorder="1" applyAlignment="1">
      <alignment horizontal="center" vertical="center" wrapText="1"/>
    </xf>
    <xf numFmtId="0" fontId="86" fillId="0" borderId="11" xfId="0" applyFont="1" applyBorder="1" applyAlignment="1">
      <alignment horizontal="center" vertical="center" wrapText="1"/>
    </xf>
    <xf numFmtId="173" fontId="86" fillId="0" borderId="11" xfId="49" applyNumberFormat="1" applyFont="1" applyBorder="1" applyAlignment="1">
      <alignment horizontal="center" vertical="center" wrapText="1"/>
    </xf>
    <xf numFmtId="173" fontId="97" fillId="0" borderId="11" xfId="49" applyNumberFormat="1" applyFont="1" applyBorder="1" applyAlignment="1">
      <alignment horizontal="center" vertical="center" wrapText="1"/>
    </xf>
    <xf numFmtId="174" fontId="98" fillId="0" borderId="11" xfId="51" applyFont="1" applyBorder="1" applyAlignment="1">
      <alignment vertical="center" wrapText="1"/>
    </xf>
    <xf numFmtId="0" fontId="0" fillId="0" borderId="0" xfId="0" applyFont="1" applyFill="1" applyBorder="1" applyAlignment="1">
      <alignment vertical="center" wrapText="1"/>
    </xf>
    <xf numFmtId="44" fontId="97" fillId="0" borderId="0" xfId="0" applyNumberFormat="1" applyFont="1" applyFill="1" applyBorder="1" applyAlignment="1">
      <alignment horizontal="center" vertical="center" wrapText="1"/>
    </xf>
    <xf numFmtId="174" fontId="101" fillId="0" borderId="0" xfId="51" applyFont="1" applyFill="1" applyAlignment="1">
      <alignment horizontal="center" vertical="center" wrapText="1"/>
    </xf>
    <xf numFmtId="44" fontId="101" fillId="0" borderId="11" xfId="0" applyNumberFormat="1" applyFont="1" applyFill="1" applyBorder="1" applyAlignment="1">
      <alignment horizontal="center" vertical="center" wrapText="1"/>
    </xf>
    <xf numFmtId="173" fontId="102" fillId="0" borderId="11" xfId="49" applyNumberFormat="1" applyFont="1" applyFill="1" applyBorder="1" applyAlignment="1">
      <alignment horizontal="center" vertical="center" wrapText="1"/>
    </xf>
    <xf numFmtId="0" fontId="86" fillId="0" borderId="11" xfId="0" applyFont="1" applyFill="1" applyBorder="1" applyAlignment="1">
      <alignment horizontal="center" vertical="center" wrapText="1"/>
    </xf>
    <xf numFmtId="0" fontId="102" fillId="0" borderId="16" xfId="0" applyFont="1" applyBorder="1" applyAlignment="1">
      <alignment horizontal="center" vertical="center" wrapText="1"/>
    </xf>
    <xf numFmtId="172" fontId="101" fillId="0" borderId="17" xfId="49" applyFont="1" applyBorder="1" applyAlignment="1">
      <alignment horizontal="center" vertical="center" wrapText="1"/>
    </xf>
    <xf numFmtId="174" fontId="102" fillId="0" borderId="0" xfId="0" applyNumberFormat="1" applyFont="1" applyAlignment="1">
      <alignment horizontal="center" vertical="center" wrapText="1"/>
    </xf>
    <xf numFmtId="0" fontId="97" fillId="0" borderId="0" xfId="0" applyFont="1" applyBorder="1" applyAlignment="1">
      <alignment horizontal="center" vertical="center" wrapText="1"/>
    </xf>
    <xf numFmtId="173" fontId="97" fillId="0" borderId="0" xfId="49" applyNumberFormat="1" applyFont="1" applyAlignment="1">
      <alignment horizontal="center" vertical="center" wrapText="1"/>
    </xf>
    <xf numFmtId="0" fontId="109" fillId="0" borderId="12" xfId="0" applyFont="1" applyBorder="1" applyAlignment="1">
      <alignment horizontal="center" vertical="center" textRotation="90" wrapText="1"/>
    </xf>
    <xf numFmtId="0" fontId="97" fillId="0" borderId="11" xfId="0" applyFont="1" applyBorder="1" applyAlignment="1">
      <alignment horizontal="center" vertical="center" wrapText="1"/>
    </xf>
    <xf numFmtId="173" fontId="97" fillId="0" borderId="0" xfId="49" applyNumberFormat="1" applyFont="1" applyBorder="1" applyAlignment="1">
      <alignment horizontal="center" vertical="center" wrapText="1"/>
    </xf>
    <xf numFmtId="0" fontId="97" fillId="0" borderId="0" xfId="0" applyFont="1" applyFill="1" applyBorder="1" applyAlignment="1">
      <alignment horizontal="center" vertical="center" wrapText="1"/>
    </xf>
    <xf numFmtId="173" fontId="97" fillId="0" borderId="0" xfId="49" applyNumberFormat="1" applyFont="1" applyFill="1" applyBorder="1" applyAlignment="1">
      <alignment horizontal="center" vertical="center" wrapText="1"/>
    </xf>
    <xf numFmtId="44" fontId="98" fillId="0" borderId="0" xfId="0" applyNumberFormat="1" applyFont="1" applyFill="1" applyBorder="1" applyAlignment="1">
      <alignment horizontal="center" vertical="center" wrapText="1"/>
    </xf>
    <xf numFmtId="174" fontId="101" fillId="0" borderId="11" xfId="49" applyNumberFormat="1" applyFont="1" applyFill="1" applyBorder="1" applyAlignment="1">
      <alignment vertical="center" wrapText="1"/>
    </xf>
    <xf numFmtId="174" fontId="101" fillId="0" borderId="18" xfId="51" applyFont="1" applyBorder="1" applyAlignment="1">
      <alignment vertical="center" wrapText="1"/>
    </xf>
    <xf numFmtId="174" fontId="101" fillId="0" borderId="11" xfId="51" applyFont="1" applyFill="1" applyBorder="1" applyAlignment="1">
      <alignment vertical="center" wrapText="1"/>
    </xf>
    <xf numFmtId="174" fontId="86" fillId="0" borderId="11" xfId="51" applyFont="1" applyBorder="1" applyAlignment="1">
      <alignment horizontal="center" vertical="center" wrapText="1"/>
    </xf>
    <xf numFmtId="174" fontId="101" fillId="0" borderId="13" xfId="51" applyFont="1" applyFill="1" applyBorder="1" applyAlignment="1">
      <alignment vertical="center" wrapText="1"/>
    </xf>
    <xf numFmtId="174" fontId="86" fillId="0" borderId="13" xfId="51" applyFont="1" applyBorder="1" applyAlignment="1">
      <alignment horizontal="center" vertical="center" wrapText="1"/>
    </xf>
    <xf numFmtId="174" fontId="99" fillId="0" borderId="11" xfId="0" applyNumberFormat="1" applyFont="1" applyFill="1" applyBorder="1" applyAlignment="1">
      <alignment vertical="center" wrapText="1"/>
    </xf>
    <xf numFmtId="174" fontId="109" fillId="0" borderId="12" xfId="0" applyNumberFormat="1" applyFont="1" applyBorder="1" applyAlignment="1">
      <alignment vertical="center" wrapText="1"/>
    </xf>
    <xf numFmtId="172" fontId="94" fillId="0" borderId="11" xfId="49" applyFont="1" applyBorder="1" applyAlignment="1">
      <alignment horizontal="center" vertical="center" wrapText="1"/>
    </xf>
    <xf numFmtId="172" fontId="86" fillId="0" borderId="11" xfId="49" applyFont="1" applyBorder="1" applyAlignment="1">
      <alignment horizontal="center" vertical="center" wrapText="1"/>
    </xf>
    <xf numFmtId="173" fontId="101" fillId="0" borderId="13" xfId="49" applyNumberFormat="1" applyFont="1" applyFill="1" applyBorder="1" applyAlignment="1">
      <alignment horizontal="center" vertical="center" wrapText="1"/>
    </xf>
    <xf numFmtId="174" fontId="109" fillId="0" borderId="11" xfId="0" applyNumberFormat="1" applyFont="1" applyBorder="1" applyAlignment="1">
      <alignment vertical="center" wrapText="1"/>
    </xf>
    <xf numFmtId="173" fontId="98" fillId="0" borderId="13" xfId="49" applyNumberFormat="1" applyFont="1" applyFill="1" applyBorder="1" applyAlignment="1">
      <alignment horizontal="center" vertical="center" wrapText="1"/>
    </xf>
    <xf numFmtId="174" fontId="98" fillId="0" borderId="13" xfId="51" applyFont="1" applyFill="1" applyBorder="1" applyAlignment="1">
      <alignment horizontal="center" vertical="center" wrapText="1"/>
    </xf>
    <xf numFmtId="174" fontId="98" fillId="34" borderId="11" xfId="51" applyFont="1" applyFill="1" applyBorder="1" applyAlignment="1">
      <alignment horizontal="center" vertical="center" wrapText="1"/>
    </xf>
    <xf numFmtId="0" fontId="97" fillId="34" borderId="0" xfId="0" applyFont="1" applyFill="1" applyAlignment="1">
      <alignment horizontal="center" vertical="center" wrapText="1"/>
    </xf>
    <xf numFmtId="173" fontId="97" fillId="34" borderId="0" xfId="49" applyNumberFormat="1" applyFont="1" applyFill="1" applyAlignment="1">
      <alignment horizontal="center" vertical="center" wrapText="1"/>
    </xf>
    <xf numFmtId="174" fontId="98" fillId="34" borderId="13" xfId="51" applyFont="1" applyFill="1" applyBorder="1" applyAlignment="1">
      <alignment horizontal="center" vertical="center" wrapText="1"/>
    </xf>
    <xf numFmtId="174" fontId="112" fillId="0" borderId="0" xfId="51" applyFont="1" applyFill="1" applyBorder="1" applyAlignment="1">
      <alignment horizontal="center" vertical="center" wrapText="1"/>
    </xf>
    <xf numFmtId="0" fontId="98" fillId="0" borderId="0" xfId="0" applyFont="1" applyAlignment="1">
      <alignment horizontal="center" vertical="center" wrapText="1"/>
    </xf>
    <xf numFmtId="0" fontId="98" fillId="0" borderId="11" xfId="0" applyFont="1" applyBorder="1" applyAlignment="1">
      <alignment horizontal="center" vertical="center" wrapText="1"/>
    </xf>
    <xf numFmtId="173" fontId="98" fillId="0" borderId="11" xfId="49" applyNumberFormat="1" applyFont="1" applyBorder="1" applyAlignment="1">
      <alignment horizontal="center" vertical="center" wrapText="1"/>
    </xf>
    <xf numFmtId="0" fontId="97" fillId="0" borderId="0" xfId="0" applyFont="1" applyAlignment="1">
      <alignment horizontal="justify" vertical="center" wrapText="1"/>
    </xf>
    <xf numFmtId="174" fontId="112" fillId="34" borderId="11" xfId="51" applyFont="1" applyFill="1" applyBorder="1" applyAlignment="1">
      <alignment horizontal="center" vertical="center" wrapText="1"/>
    </xf>
    <xf numFmtId="0" fontId="97" fillId="34" borderId="11" xfId="0" applyFont="1" applyFill="1" applyBorder="1" applyAlignment="1">
      <alignment horizontal="center" vertical="center" wrapText="1"/>
    </xf>
    <xf numFmtId="174" fontId="112" fillId="34" borderId="11" xfId="51" applyFont="1" applyFill="1" applyBorder="1" applyAlignment="1">
      <alignment vertical="center" wrapText="1"/>
    </xf>
    <xf numFmtId="0" fontId="97" fillId="34" borderId="11" xfId="0" applyFont="1" applyFill="1" applyBorder="1" applyAlignment="1">
      <alignment horizontal="justify" vertical="center" wrapText="1"/>
    </xf>
    <xf numFmtId="174" fontId="97" fillId="34" borderId="11" xfId="51" applyFont="1" applyFill="1" applyBorder="1" applyAlignment="1">
      <alignment horizontal="center" vertical="center" wrapText="1"/>
    </xf>
    <xf numFmtId="174" fontId="98" fillId="0" borderId="11" xfId="49" applyNumberFormat="1" applyFont="1" applyFill="1" applyBorder="1" applyAlignment="1">
      <alignment vertical="center" wrapText="1"/>
    </xf>
    <xf numFmtId="172" fontId="97" fillId="0" borderId="11" xfId="49" applyFont="1" applyBorder="1" applyAlignment="1">
      <alignment horizontal="center" vertical="center" wrapText="1"/>
    </xf>
    <xf numFmtId="174" fontId="98" fillId="0" borderId="13" xfId="51" applyFont="1" applyBorder="1" applyAlignment="1">
      <alignment vertical="center" wrapText="1"/>
    </xf>
    <xf numFmtId="173" fontId="98" fillId="0" borderId="12" xfId="49" applyNumberFormat="1" applyFont="1" applyFill="1" applyBorder="1" applyAlignment="1">
      <alignment horizontal="center" vertical="center" wrapText="1"/>
    </xf>
    <xf numFmtId="174" fontId="98" fillId="0" borderId="12" xfId="51" applyFont="1" applyFill="1" applyBorder="1" applyAlignment="1">
      <alignment horizontal="center" vertical="center" wrapText="1"/>
    </xf>
    <xf numFmtId="174" fontId="98" fillId="0" borderId="11" xfId="51" applyFont="1" applyBorder="1" applyAlignment="1">
      <alignment horizontal="center" vertical="center" wrapText="1"/>
    </xf>
    <xf numFmtId="44" fontId="98" fillId="0" borderId="11" xfId="0" applyNumberFormat="1" applyFont="1" applyBorder="1" applyAlignment="1">
      <alignment horizontal="center" vertical="center" wrapText="1"/>
    </xf>
    <xf numFmtId="174" fontId="97" fillId="0" borderId="11" xfId="51" applyFont="1" applyBorder="1" applyAlignment="1">
      <alignment horizontal="center" vertical="center" wrapText="1"/>
    </xf>
    <xf numFmtId="0" fontId="88" fillId="0" borderId="0" xfId="0" applyFont="1" applyAlignment="1">
      <alignment horizontal="center" vertical="center" wrapText="1"/>
    </xf>
    <xf numFmtId="173" fontId="97" fillId="0" borderId="0" xfId="49" applyNumberFormat="1" applyFont="1" applyBorder="1" applyAlignment="1">
      <alignment vertical="center" wrapText="1"/>
    </xf>
    <xf numFmtId="0" fontId="86" fillId="37" borderId="0" xfId="0" applyFont="1" applyFill="1" applyAlignment="1">
      <alignment horizontal="center" vertical="center" wrapText="1"/>
    </xf>
    <xf numFmtId="0" fontId="97" fillId="37" borderId="0" xfId="0" applyFont="1" applyFill="1" applyAlignment="1">
      <alignment horizontal="center" vertical="center" wrapText="1"/>
    </xf>
    <xf numFmtId="173" fontId="97" fillId="37" borderId="0" xfId="49" applyNumberFormat="1" applyFont="1" applyFill="1" applyAlignment="1">
      <alignment horizontal="center" vertical="center" wrapText="1"/>
    </xf>
    <xf numFmtId="172" fontId="87" fillId="37" borderId="0" xfId="49" applyFont="1" applyFill="1" applyAlignment="1">
      <alignment horizontal="center" vertical="center" wrapText="1"/>
    </xf>
    <xf numFmtId="0" fontId="106" fillId="37" borderId="0" xfId="0" applyFont="1" applyFill="1" applyAlignment="1">
      <alignment vertical="center" wrapText="1"/>
    </xf>
    <xf numFmtId="173" fontId="107" fillId="37" borderId="0" xfId="49" applyNumberFormat="1" applyFont="1" applyFill="1" applyAlignment="1">
      <alignment vertical="center" wrapText="1"/>
    </xf>
    <xf numFmtId="173" fontId="86" fillId="37" borderId="0" xfId="49" applyNumberFormat="1" applyFont="1" applyFill="1" applyAlignment="1">
      <alignment horizontal="center" vertical="center" wrapText="1"/>
    </xf>
    <xf numFmtId="172" fontId="86" fillId="37" borderId="0" xfId="49" applyFont="1" applyFill="1" applyAlignment="1">
      <alignment horizontal="center" vertical="center" wrapText="1"/>
    </xf>
    <xf numFmtId="172" fontId="88" fillId="37" borderId="0" xfId="49" applyFont="1" applyFill="1" applyAlignment="1">
      <alignment horizontal="center" vertical="center" wrapText="1"/>
    </xf>
    <xf numFmtId="172" fontId="89" fillId="37" borderId="10" xfId="49" applyFont="1" applyFill="1" applyBorder="1" applyAlignment="1">
      <alignment vertical="center" wrapText="1"/>
    </xf>
    <xf numFmtId="0" fontId="50" fillId="37" borderId="12" xfId="0" applyFont="1" applyFill="1" applyBorder="1" applyAlignment="1">
      <alignment horizontal="center" vertical="center" wrapText="1"/>
    </xf>
    <xf numFmtId="0" fontId="5" fillId="37" borderId="11" xfId="0" applyFont="1" applyFill="1" applyBorder="1" applyAlignment="1">
      <alignment horizontal="center" vertical="center" wrapText="1"/>
    </xf>
    <xf numFmtId="173" fontId="5" fillId="37" borderId="11" xfId="49" applyNumberFormat="1" applyFont="1" applyFill="1" applyBorder="1" applyAlignment="1">
      <alignment horizontal="center" vertical="center" wrapText="1"/>
    </xf>
    <xf numFmtId="172" fontId="5" fillId="37" borderId="11" xfId="49" applyFont="1" applyFill="1" applyBorder="1" applyAlignment="1">
      <alignment horizontal="center" vertical="center" wrapText="1"/>
    </xf>
    <xf numFmtId="0" fontId="51" fillId="37" borderId="13" xfId="0" applyFont="1" applyFill="1" applyBorder="1" applyAlignment="1">
      <alignment horizontal="center" vertical="center" wrapText="1"/>
    </xf>
    <xf numFmtId="174" fontId="102" fillId="37" borderId="0" xfId="0" applyNumberFormat="1" applyFont="1" applyFill="1" applyAlignment="1">
      <alignment vertical="center" wrapText="1"/>
    </xf>
    <xf numFmtId="0" fontId="0" fillId="37" borderId="0" xfId="0" applyFont="1" applyFill="1" applyAlignment="1">
      <alignment vertical="center" wrapText="1"/>
    </xf>
    <xf numFmtId="0" fontId="90" fillId="37" borderId="0" xfId="0" applyFont="1" applyFill="1" applyAlignment="1">
      <alignment vertical="center" wrapText="1"/>
    </xf>
    <xf numFmtId="0" fontId="91" fillId="37" borderId="0" xfId="0" applyFont="1" applyFill="1" applyAlignment="1">
      <alignment horizontal="center" vertical="center"/>
    </xf>
    <xf numFmtId="174" fontId="91" fillId="37" borderId="0" xfId="0" applyNumberFormat="1" applyFont="1" applyFill="1" applyAlignment="1">
      <alignment vertical="center" wrapText="1"/>
    </xf>
    <xf numFmtId="174" fontId="85" fillId="37" borderId="0" xfId="0" applyNumberFormat="1" applyFont="1" applyFill="1" applyAlignment="1">
      <alignment vertical="center" wrapText="1"/>
    </xf>
    <xf numFmtId="0" fontId="85" fillId="37" borderId="0" xfId="0" applyFont="1" applyFill="1" applyAlignment="1">
      <alignment vertical="center" wrapText="1"/>
    </xf>
    <xf numFmtId="0" fontId="101" fillId="37" borderId="0" xfId="0" applyFont="1" applyFill="1" applyAlignment="1">
      <alignment horizontal="center" vertical="center" wrapText="1"/>
    </xf>
    <xf numFmtId="174" fontId="102" fillId="37" borderId="0" xfId="51" applyFont="1" applyFill="1" applyAlignment="1">
      <alignment horizontal="center" vertical="center" wrapText="1"/>
    </xf>
    <xf numFmtId="0" fontId="96" fillId="37" borderId="0" xfId="0" applyFont="1" applyFill="1" applyAlignment="1">
      <alignment vertical="center" wrapText="1"/>
    </xf>
    <xf numFmtId="0" fontId="98" fillId="37" borderId="0" xfId="0" applyFont="1" applyFill="1" applyAlignment="1">
      <alignment vertical="center" wrapText="1"/>
    </xf>
    <xf numFmtId="0" fontId="90" fillId="37" borderId="0" xfId="0" applyFont="1" applyFill="1" applyAlignment="1">
      <alignment horizontal="center" vertical="center" wrapText="1"/>
    </xf>
    <xf numFmtId="174" fontId="90" fillId="37" borderId="0" xfId="0" applyNumberFormat="1" applyFont="1" applyFill="1" applyAlignment="1">
      <alignment vertical="center" wrapText="1"/>
    </xf>
    <xf numFmtId="174" fontId="98" fillId="37" borderId="0" xfId="0" applyNumberFormat="1" applyFont="1" applyFill="1" applyAlignment="1">
      <alignment vertical="center" wrapText="1"/>
    </xf>
    <xf numFmtId="44" fontId="98" fillId="37" borderId="0" xfId="0" applyNumberFormat="1" applyFont="1" applyFill="1" applyAlignment="1">
      <alignment vertical="center" wrapText="1"/>
    </xf>
    <xf numFmtId="0" fontId="93" fillId="37" borderId="0" xfId="0" applyFont="1" applyFill="1" applyAlignment="1">
      <alignment vertical="center" wrapText="1"/>
    </xf>
    <xf numFmtId="0" fontId="105" fillId="37" borderId="0" xfId="0" applyFont="1" applyFill="1" applyAlignment="1">
      <alignment vertical="center" wrapText="1"/>
    </xf>
    <xf numFmtId="0" fontId="89" fillId="37" borderId="0" xfId="0" applyFont="1" applyFill="1" applyAlignment="1">
      <alignment horizontal="center" vertical="center" wrapText="1"/>
    </xf>
    <xf numFmtId="174" fontId="89" fillId="37" borderId="0" xfId="0" applyNumberFormat="1" applyFont="1" applyFill="1" applyAlignment="1">
      <alignment vertical="center" wrapText="1"/>
    </xf>
    <xf numFmtId="0" fontId="102" fillId="37" borderId="0" xfId="0" applyFont="1" applyFill="1" applyAlignment="1">
      <alignment horizontal="center" vertical="center" wrapText="1"/>
    </xf>
    <xf numFmtId="173" fontId="102" fillId="37" borderId="0" xfId="49" applyNumberFormat="1" applyFont="1" applyFill="1" applyAlignment="1">
      <alignment horizontal="center" vertical="center" wrapText="1"/>
    </xf>
    <xf numFmtId="0" fontId="102" fillId="37" borderId="14" xfId="0" applyFont="1" applyFill="1" applyBorder="1" applyAlignment="1">
      <alignment horizontal="center" vertical="center" wrapText="1"/>
    </xf>
    <xf numFmtId="172" fontId="102" fillId="37" borderId="0" xfId="49" applyFont="1" applyFill="1" applyAlignment="1">
      <alignment horizontal="center" vertical="center" wrapText="1"/>
    </xf>
    <xf numFmtId="172" fontId="101" fillId="37" borderId="15" xfId="49" applyFont="1" applyFill="1" applyBorder="1" applyAlignment="1">
      <alignment horizontal="center" vertical="center" wrapText="1"/>
    </xf>
    <xf numFmtId="174" fontId="88" fillId="37" borderId="0" xfId="51" applyFont="1" applyFill="1" applyAlignment="1">
      <alignment horizontal="center" vertical="center" wrapText="1"/>
    </xf>
    <xf numFmtId="174" fontId="86" fillId="37" borderId="0" xfId="51" applyFont="1" applyFill="1" applyAlignment="1">
      <alignment horizontal="center" vertical="center" wrapText="1"/>
    </xf>
    <xf numFmtId="49" fontId="109" fillId="37" borderId="11" xfId="0" applyNumberFormat="1" applyFont="1" applyFill="1" applyBorder="1" applyAlignment="1">
      <alignment horizontal="left" vertical="center" wrapText="1"/>
    </xf>
    <xf numFmtId="174" fontId="98" fillId="37" borderId="11" xfId="0" applyNumberFormat="1" applyFont="1" applyFill="1" applyBorder="1" applyAlignment="1">
      <alignment horizontal="center" vertical="center" wrapText="1"/>
    </xf>
    <xf numFmtId="173" fontId="101" fillId="37" borderId="11" xfId="49" applyNumberFormat="1" applyFont="1" applyFill="1" applyBorder="1" applyAlignment="1">
      <alignment horizontal="center" vertical="center" wrapText="1"/>
    </xf>
    <xf numFmtId="174" fontId="101" fillId="37" borderId="11" xfId="51" applyFont="1" applyFill="1" applyBorder="1" applyAlignment="1">
      <alignment horizontal="center" vertical="center" wrapText="1"/>
    </xf>
    <xf numFmtId="0" fontId="109" fillId="37" borderId="11" xfId="0" applyFont="1" applyFill="1" applyBorder="1" applyAlignment="1">
      <alignment horizontal="left" vertical="center" wrapText="1"/>
    </xf>
    <xf numFmtId="173" fontId="97" fillId="37" borderId="0" xfId="49" applyNumberFormat="1" applyFont="1" applyFill="1" applyAlignment="1">
      <alignment horizontal="center" vertical="center" wrapText="1"/>
    </xf>
    <xf numFmtId="172" fontId="94" fillId="37" borderId="0" xfId="49" applyFont="1" applyFill="1" applyAlignment="1">
      <alignment horizontal="center" vertical="center" wrapText="1"/>
    </xf>
    <xf numFmtId="0" fontId="109" fillId="37" borderId="0" xfId="0" applyFont="1" applyFill="1" applyAlignment="1">
      <alignment horizontal="left" vertical="center" wrapText="1"/>
    </xf>
    <xf numFmtId="174" fontId="98" fillId="37" borderId="0" xfId="0" applyNumberFormat="1" applyFont="1" applyFill="1" applyAlignment="1">
      <alignment horizontal="center" vertical="center" wrapText="1"/>
    </xf>
    <xf numFmtId="0" fontId="108" fillId="37" borderId="0" xfId="0" applyFont="1" applyFill="1" applyAlignment="1">
      <alignment horizontal="center" vertical="center" wrapText="1"/>
    </xf>
    <xf numFmtId="174" fontId="109" fillId="37" borderId="0" xfId="51" applyFont="1" applyFill="1" applyBorder="1" applyAlignment="1">
      <alignment horizontal="center" vertical="center" wrapText="1"/>
    </xf>
    <xf numFmtId="174" fontId="101" fillId="37" borderId="0" xfId="51" applyFont="1" applyFill="1" applyAlignment="1">
      <alignment horizontal="center" vertical="center" wrapText="1"/>
    </xf>
    <xf numFmtId="44" fontId="101" fillId="37" borderId="0" xfId="0" applyNumberFormat="1" applyFont="1" applyFill="1" applyAlignment="1">
      <alignment horizontal="center" vertical="center" wrapText="1"/>
    </xf>
    <xf numFmtId="0" fontId="108" fillId="37" borderId="0" xfId="0" applyFont="1" applyFill="1" applyAlignment="1">
      <alignment horizontal="justify" vertical="center" wrapText="1"/>
    </xf>
    <xf numFmtId="174" fontId="91" fillId="37" borderId="0" xfId="51" applyFont="1" applyFill="1" applyBorder="1" applyAlignment="1">
      <alignment vertical="center" wrapText="1"/>
    </xf>
    <xf numFmtId="0" fontId="102" fillId="37" borderId="0" xfId="0" applyFont="1" applyFill="1" applyAlignment="1">
      <alignment horizontal="justify" vertical="center" wrapText="1"/>
    </xf>
    <xf numFmtId="0" fontId="102" fillId="37" borderId="0" xfId="0" applyFont="1" applyFill="1" applyBorder="1" applyAlignment="1">
      <alignment horizontal="center" vertical="center" wrapText="1"/>
    </xf>
    <xf numFmtId="173" fontId="102" fillId="37" borderId="0" xfId="49" applyNumberFormat="1" applyFont="1" applyFill="1" applyBorder="1" applyAlignment="1">
      <alignment horizontal="center" vertical="center" wrapText="1"/>
    </xf>
    <xf numFmtId="44" fontId="98" fillId="37" borderId="0" xfId="0" applyNumberFormat="1" applyFont="1" applyFill="1" applyAlignment="1">
      <alignment horizontal="center" vertical="center" wrapText="1"/>
    </xf>
    <xf numFmtId="0" fontId="101" fillId="37" borderId="0" xfId="0" applyFont="1" applyFill="1" applyBorder="1" applyAlignment="1">
      <alignment horizontal="center" vertical="center" wrapText="1"/>
    </xf>
    <xf numFmtId="174" fontId="109" fillId="37" borderId="0" xfId="51" applyFont="1" applyFill="1" applyAlignment="1">
      <alignment horizontal="center" vertical="center" wrapText="1"/>
    </xf>
    <xf numFmtId="174" fontId="109" fillId="37" borderId="0" xfId="51" applyFont="1" applyFill="1" applyBorder="1" applyAlignment="1">
      <alignment vertical="center" wrapText="1"/>
    </xf>
    <xf numFmtId="0" fontId="86" fillId="37" borderId="0" xfId="0" applyFont="1" applyFill="1" applyAlignment="1">
      <alignment horizontal="justify" vertical="center" wrapText="1"/>
    </xf>
    <xf numFmtId="174" fontId="92" fillId="37" borderId="0" xfId="51" applyFont="1" applyFill="1" applyAlignment="1">
      <alignment horizontal="center" vertical="center" wrapText="1"/>
    </xf>
    <xf numFmtId="172" fontId="93" fillId="37" borderId="0" xfId="49" applyFont="1" applyFill="1" applyAlignment="1">
      <alignment horizontal="center" vertical="center" wrapText="1"/>
    </xf>
    <xf numFmtId="172" fontId="105" fillId="37" borderId="0" xfId="49" applyFont="1" applyFill="1" applyAlignment="1">
      <alignment horizontal="center" vertical="center" wrapText="1"/>
    </xf>
    <xf numFmtId="7" fontId="97" fillId="37" borderId="0" xfId="0" applyNumberFormat="1" applyFont="1" applyFill="1" applyAlignment="1">
      <alignment horizontal="center" vertical="center" wrapText="1"/>
    </xf>
    <xf numFmtId="44" fontId="97" fillId="37" borderId="0" xfId="0" applyNumberFormat="1" applyFont="1" applyFill="1" applyAlignment="1">
      <alignment horizontal="center" vertical="center" wrapText="1"/>
    </xf>
    <xf numFmtId="7" fontId="99" fillId="37" borderId="0" xfId="0" applyNumberFormat="1" applyFont="1" applyFill="1" applyAlignment="1">
      <alignment horizontal="center" vertical="center" wrapText="1"/>
    </xf>
    <xf numFmtId="49" fontId="98" fillId="37" borderId="11" xfId="49" applyNumberFormat="1" applyFont="1" applyFill="1" applyBorder="1" applyAlignment="1">
      <alignment horizontal="center" vertical="center" wrapText="1"/>
    </xf>
    <xf numFmtId="49" fontId="95" fillId="37" borderId="11" xfId="49" applyNumberFormat="1" applyFont="1" applyFill="1" applyBorder="1" applyAlignment="1">
      <alignment horizontal="center" vertical="center" wrapText="1"/>
    </xf>
    <xf numFmtId="49" fontId="47" fillId="37" borderId="11" xfId="49" applyNumberFormat="1" applyFont="1" applyFill="1" applyBorder="1" applyAlignment="1">
      <alignment horizontal="center" vertical="center" wrapText="1"/>
    </xf>
    <xf numFmtId="49" fontId="97" fillId="37" borderId="11" xfId="49" applyNumberFormat="1" applyFont="1" applyFill="1" applyBorder="1" applyAlignment="1">
      <alignment horizontal="center" vertical="center" wrapText="1"/>
    </xf>
    <xf numFmtId="0" fontId="98" fillId="37" borderId="11" xfId="0" applyFont="1" applyFill="1" applyBorder="1" applyAlignment="1">
      <alignment horizontal="left" vertical="center" wrapText="1"/>
    </xf>
    <xf numFmtId="2" fontId="98" fillId="37" borderId="11" xfId="0" applyNumberFormat="1" applyFont="1" applyFill="1" applyBorder="1" applyAlignment="1">
      <alignment horizontal="center" vertical="center" wrapText="1"/>
    </xf>
    <xf numFmtId="0" fontId="98" fillId="37" borderId="11" xfId="0" applyFont="1" applyFill="1" applyBorder="1" applyAlignment="1">
      <alignment horizontal="center" vertical="center" wrapText="1"/>
    </xf>
    <xf numFmtId="0" fontId="95" fillId="37" borderId="11" xfId="0" applyFont="1" applyFill="1" applyBorder="1" applyAlignment="1">
      <alignment horizontal="center" vertical="center" wrapText="1"/>
    </xf>
    <xf numFmtId="0" fontId="96" fillId="37" borderId="11" xfId="0" applyFont="1" applyFill="1" applyBorder="1" applyAlignment="1">
      <alignment horizontal="center" vertical="center" wrapText="1"/>
    </xf>
    <xf numFmtId="174" fontId="97" fillId="37" borderId="11" xfId="51" applyFont="1" applyFill="1" applyBorder="1" applyAlignment="1">
      <alignment horizontal="center" vertical="center" wrapText="1"/>
    </xf>
    <xf numFmtId="174" fontId="96" fillId="37" borderId="11" xfId="51" applyFont="1" applyFill="1" applyBorder="1" applyAlignment="1">
      <alignment horizontal="center" vertical="center" wrapText="1"/>
    </xf>
    <xf numFmtId="174" fontId="98" fillId="37" borderId="11" xfId="51" applyFont="1" applyFill="1" applyBorder="1" applyAlignment="1">
      <alignment horizontal="center" vertical="center" wrapText="1"/>
    </xf>
    <xf numFmtId="174" fontId="95" fillId="37" borderId="11" xfId="51" applyFont="1" applyFill="1" applyBorder="1" applyAlignment="1">
      <alignment horizontal="center" vertical="center" wrapText="1"/>
    </xf>
    <xf numFmtId="0" fontId="88" fillId="0" borderId="11" xfId="0" applyFont="1" applyFill="1" applyBorder="1" applyAlignment="1">
      <alignment horizontal="center" vertical="center" wrapText="1"/>
    </xf>
    <xf numFmtId="49" fontId="42" fillId="37" borderId="11" xfId="49" applyNumberFormat="1" applyFont="1" applyFill="1" applyBorder="1" applyAlignment="1">
      <alignment horizontal="center" vertical="center" wrapText="1"/>
    </xf>
    <xf numFmtId="0" fontId="98" fillId="37" borderId="11" xfId="0" applyFont="1" applyFill="1" applyBorder="1" applyAlignment="1" quotePrefix="1">
      <alignment horizontal="left" vertical="center" wrapText="1"/>
    </xf>
    <xf numFmtId="0" fontId="0" fillId="0" borderId="11" xfId="0" applyFont="1" applyFill="1" applyBorder="1" applyAlignment="1">
      <alignment horizontal="center" vertical="center" wrapText="1"/>
    </xf>
    <xf numFmtId="44" fontId="95" fillId="37" borderId="11" xfId="0" applyNumberFormat="1" applyFont="1" applyFill="1" applyBorder="1" applyAlignment="1">
      <alignment horizontal="center" vertical="center" wrapText="1"/>
    </xf>
    <xf numFmtId="2" fontId="101" fillId="37" borderId="11" xfId="0" applyNumberFormat="1" applyFont="1" applyFill="1" applyBorder="1" applyAlignment="1">
      <alignment horizontal="center" vertical="center" wrapText="1"/>
    </xf>
    <xf numFmtId="0" fontId="101" fillId="37" borderId="11" xfId="0" applyFont="1" applyFill="1" applyBorder="1" applyAlignment="1">
      <alignment horizontal="center" vertical="center" wrapText="1"/>
    </xf>
    <xf numFmtId="174" fontId="102" fillId="37" borderId="11" xfId="51" applyFont="1" applyFill="1" applyBorder="1" applyAlignment="1">
      <alignment horizontal="center" vertical="center" wrapText="1"/>
    </xf>
    <xf numFmtId="174" fontId="102" fillId="0" borderId="11" xfId="0" applyNumberFormat="1" applyFont="1" applyFill="1" applyBorder="1" applyAlignment="1">
      <alignment horizontal="center" vertical="center" wrapText="1"/>
    </xf>
    <xf numFmtId="172" fontId="96" fillId="37" borderId="11" xfId="49" applyFont="1" applyFill="1" applyBorder="1" applyAlignment="1">
      <alignment horizontal="center" vertical="center" wrapText="1"/>
    </xf>
    <xf numFmtId="173" fontId="86" fillId="0" borderId="11" xfId="49" applyNumberFormat="1" applyFont="1" applyFill="1" applyBorder="1" applyAlignment="1">
      <alignment horizontal="center" vertical="center" wrapText="1"/>
    </xf>
    <xf numFmtId="174" fontId="86" fillId="0" borderId="11" xfId="51" applyFont="1" applyFill="1" applyBorder="1" applyAlignment="1">
      <alignment horizontal="center" vertical="center" wrapText="1"/>
    </xf>
    <xf numFmtId="174" fontId="88" fillId="0" borderId="11" xfId="51" applyFont="1" applyFill="1" applyBorder="1" applyAlignment="1">
      <alignment horizontal="center" vertical="center" wrapText="1"/>
    </xf>
    <xf numFmtId="0" fontId="113" fillId="37" borderId="11" xfId="0" applyFont="1" applyFill="1" applyBorder="1" applyAlignment="1">
      <alignment horizontal="center" vertical="center" wrapText="1"/>
    </xf>
    <xf numFmtId="0" fontId="0" fillId="37" borderId="11" xfId="0" applyFont="1" applyFill="1" applyBorder="1" applyAlignment="1">
      <alignment horizontal="center" vertical="center" wrapText="1"/>
    </xf>
    <xf numFmtId="49" fontId="98" fillId="37" borderId="11" xfId="49" applyNumberFormat="1" applyFont="1" applyFill="1" applyBorder="1" applyAlignment="1">
      <alignment horizontal="justify" vertical="center" wrapText="1"/>
    </xf>
    <xf numFmtId="49" fontId="96" fillId="37" borderId="11" xfId="49" applyNumberFormat="1" applyFont="1" applyFill="1" applyBorder="1" applyAlignment="1">
      <alignment horizontal="justify" vertical="center" wrapText="1"/>
    </xf>
    <xf numFmtId="0" fontId="50" fillId="37" borderId="11" xfId="0" applyFont="1" applyFill="1" applyBorder="1" applyAlignment="1">
      <alignment horizontal="left" vertical="center" wrapText="1"/>
    </xf>
    <xf numFmtId="0" fontId="99" fillId="0" borderId="11" xfId="0" applyFont="1" applyFill="1" applyBorder="1" applyAlignment="1">
      <alignment horizontal="center" vertical="center" wrapText="1"/>
    </xf>
    <xf numFmtId="171" fontId="97" fillId="0" borderId="11" xfId="0" applyNumberFormat="1" applyFont="1" applyFill="1" applyBorder="1" applyAlignment="1">
      <alignment horizontal="center" vertical="center" wrapText="1"/>
    </xf>
    <xf numFmtId="49" fontId="105" fillId="37" borderId="11" xfId="49" applyNumberFormat="1" applyFont="1" applyFill="1" applyBorder="1" applyAlignment="1">
      <alignment horizontal="center" vertical="center" wrapText="1"/>
    </xf>
    <xf numFmtId="49" fontId="91" fillId="37" borderId="11" xfId="49" applyNumberFormat="1" applyFont="1" applyFill="1" applyBorder="1" applyAlignment="1">
      <alignment horizontal="justify" vertical="center" wrapText="1"/>
    </xf>
    <xf numFmtId="0" fontId="91" fillId="37" borderId="11" xfId="0" applyFont="1" applyFill="1" applyBorder="1" applyAlignment="1">
      <alignment horizontal="left" vertical="center" wrapText="1"/>
    </xf>
    <xf numFmtId="0" fontId="89" fillId="37" borderId="11" xfId="0" applyFont="1" applyFill="1" applyBorder="1" applyAlignment="1">
      <alignment horizontal="left" vertical="center" wrapText="1"/>
    </xf>
    <xf numFmtId="0" fontId="96" fillId="37" borderId="11" xfId="0" applyFont="1" applyFill="1" applyBorder="1" applyAlignment="1">
      <alignment horizontal="left" vertical="center" wrapText="1"/>
    </xf>
    <xf numFmtId="0" fontId="95" fillId="37" borderId="0" xfId="0" applyFont="1" applyFill="1" applyBorder="1" applyAlignment="1">
      <alignment vertical="center" wrapText="1"/>
    </xf>
    <xf numFmtId="0" fontId="97" fillId="37" borderId="0" xfId="0" applyFont="1" applyFill="1" applyBorder="1" applyAlignment="1">
      <alignment vertical="center" wrapText="1"/>
    </xf>
    <xf numFmtId="0" fontId="98" fillId="37" borderId="11" xfId="0" applyFont="1" applyFill="1" applyBorder="1" applyAlignment="1">
      <alignment horizontal="center" vertical="center" wrapText="1"/>
    </xf>
    <xf numFmtId="0" fontId="95" fillId="37" borderId="0" xfId="0" applyFont="1" applyFill="1" applyBorder="1" applyAlignment="1">
      <alignment horizontal="center" vertical="center" wrapText="1"/>
    </xf>
    <xf numFmtId="0" fontId="97" fillId="37" borderId="0" xfId="0" applyFont="1" applyFill="1" applyBorder="1" applyAlignment="1">
      <alignment horizontal="center" vertical="center" wrapText="1"/>
    </xf>
    <xf numFmtId="173" fontId="97" fillId="37" borderId="0" xfId="49" applyNumberFormat="1" applyFont="1" applyFill="1" applyBorder="1" applyAlignment="1">
      <alignment horizontal="center" vertical="center" wrapText="1"/>
    </xf>
    <xf numFmtId="0" fontId="102" fillId="37" borderId="16" xfId="0" applyFont="1" applyFill="1" applyBorder="1" applyAlignment="1">
      <alignment horizontal="center" vertical="center" wrapText="1"/>
    </xf>
    <xf numFmtId="172" fontId="101" fillId="37" borderId="17" xfId="49" applyFont="1" applyFill="1" applyBorder="1" applyAlignment="1">
      <alignment horizontal="center" vertical="center" wrapText="1"/>
    </xf>
    <xf numFmtId="0" fontId="88" fillId="37" borderId="0" xfId="0" applyFont="1" applyFill="1" applyAlignment="1">
      <alignment horizontal="center" vertical="center" wrapText="1"/>
    </xf>
    <xf numFmtId="0" fontId="96" fillId="37" borderId="0" xfId="0" applyFont="1" applyFill="1" applyBorder="1" applyAlignment="1">
      <alignment horizontal="center" vertical="center" wrapText="1"/>
    </xf>
    <xf numFmtId="49" fontId="109" fillId="37" borderId="0" xfId="0" applyNumberFormat="1" applyFont="1" applyFill="1" applyBorder="1" applyAlignment="1">
      <alignment horizontal="left" vertical="center" wrapText="1"/>
    </xf>
    <xf numFmtId="174" fontId="98" fillId="37" borderId="0" xfId="0" applyNumberFormat="1" applyFont="1" applyFill="1" applyBorder="1" applyAlignment="1">
      <alignment horizontal="center" vertical="center" wrapText="1"/>
    </xf>
    <xf numFmtId="173" fontId="98" fillId="37" borderId="0" xfId="49" applyNumberFormat="1" applyFont="1" applyFill="1" applyBorder="1" applyAlignment="1">
      <alignment horizontal="center" vertical="center" wrapText="1"/>
    </xf>
    <xf numFmtId="173" fontId="98" fillId="37" borderId="0" xfId="49" applyNumberFormat="1" applyFont="1" applyFill="1" applyAlignment="1">
      <alignment horizontal="center" vertical="center" wrapText="1"/>
    </xf>
    <xf numFmtId="174" fontId="101" fillId="37" borderId="11" xfId="49" applyNumberFormat="1" applyFont="1" applyFill="1" applyBorder="1" applyAlignment="1">
      <alignment vertical="center" wrapText="1"/>
    </xf>
    <xf numFmtId="174" fontId="101" fillId="37" borderId="11" xfId="51" applyFont="1" applyFill="1" applyBorder="1" applyAlignment="1">
      <alignment vertical="center" wrapText="1"/>
    </xf>
    <xf numFmtId="0" fontId="109" fillId="37" borderId="0" xfId="0" applyFont="1" applyFill="1" applyBorder="1" applyAlignment="1">
      <alignment horizontal="left" vertical="center" wrapText="1"/>
    </xf>
    <xf numFmtId="172" fontId="91" fillId="37" borderId="0" xfId="49" applyFont="1" applyFill="1" applyAlignment="1">
      <alignment horizontal="center" vertical="center" wrapText="1"/>
    </xf>
    <xf numFmtId="0" fontId="109" fillId="37" borderId="0" xfId="0" applyFont="1" applyFill="1" applyAlignment="1">
      <alignment horizontal="center" vertical="center" wrapText="1"/>
    </xf>
    <xf numFmtId="44" fontId="101" fillId="37" borderId="11" xfId="0" applyNumberFormat="1" applyFont="1" applyFill="1" applyBorder="1" applyAlignment="1">
      <alignment horizontal="center" vertical="center" wrapText="1"/>
    </xf>
    <xf numFmtId="0" fontId="88" fillId="37" borderId="11" xfId="0" applyFont="1" applyFill="1" applyBorder="1" applyAlignment="1">
      <alignment horizontal="center" vertical="center" wrapText="1"/>
    </xf>
    <xf numFmtId="174" fontId="114" fillId="37" borderId="11" xfId="51" applyFont="1" applyFill="1" applyBorder="1" applyAlignment="1">
      <alignment horizontal="center" vertical="center" wrapText="1"/>
    </xf>
    <xf numFmtId="0" fontId="115" fillId="0" borderId="0" xfId="0" applyFont="1" applyFill="1" applyBorder="1" applyAlignment="1">
      <alignment horizontal="center" vertical="center" wrapText="1"/>
    </xf>
    <xf numFmtId="0" fontId="96" fillId="0" borderId="0" xfId="0" applyFont="1" applyFill="1" applyBorder="1" applyAlignment="1">
      <alignment horizontal="justify" vertical="center" wrapText="1"/>
    </xf>
    <xf numFmtId="173" fontId="86" fillId="0" borderId="0" xfId="49" applyNumberFormat="1" applyFont="1" applyFill="1" applyBorder="1" applyAlignment="1">
      <alignment horizontal="center" vertical="center" wrapText="1"/>
    </xf>
    <xf numFmtId="0" fontId="98" fillId="0" borderId="0" xfId="0" applyFont="1" applyFill="1" applyBorder="1" applyAlignment="1">
      <alignment vertical="center" wrapText="1"/>
    </xf>
    <xf numFmtId="0" fontId="96" fillId="0" borderId="0" xfId="0" applyFont="1" applyFill="1" applyBorder="1" applyAlignment="1">
      <alignment vertical="center" wrapText="1"/>
    </xf>
    <xf numFmtId="0" fontId="95" fillId="0" borderId="0" xfId="0" applyFont="1" applyFill="1" applyBorder="1" applyAlignment="1">
      <alignment horizontal="left" vertical="center" wrapText="1"/>
    </xf>
    <xf numFmtId="2" fontId="95" fillId="0" borderId="0" xfId="49" applyNumberFormat="1" applyFont="1" applyFill="1" applyAlignment="1">
      <alignment horizontal="center" vertical="center" wrapText="1"/>
    </xf>
    <xf numFmtId="172" fontId="85" fillId="0" borderId="0" xfId="49"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9" xfId="0" applyFont="1" applyFill="1" applyBorder="1" applyAlignment="1">
      <alignment horizontal="justify" vertical="center" wrapText="1"/>
    </xf>
    <xf numFmtId="173" fontId="58" fillId="0" borderId="11" xfId="49" applyNumberFormat="1" applyFont="1" applyFill="1" applyBorder="1" applyAlignment="1">
      <alignment horizontal="center" vertical="center" wrapText="1"/>
    </xf>
    <xf numFmtId="173" fontId="59" fillId="0" borderId="11" xfId="49" applyNumberFormat="1" applyFont="1" applyFill="1" applyBorder="1" applyAlignment="1">
      <alignment horizontal="left" vertical="center" wrapText="1"/>
    </xf>
    <xf numFmtId="2" fontId="58" fillId="0" borderId="11" xfId="49" applyNumberFormat="1" applyFont="1" applyFill="1" applyBorder="1" applyAlignment="1">
      <alignment horizontal="center" vertical="center" wrapText="1"/>
    </xf>
    <xf numFmtId="172" fontId="58" fillId="0" borderId="11" xfId="49" applyFont="1" applyFill="1" applyBorder="1" applyAlignment="1">
      <alignment horizontal="center" vertical="center" wrapText="1"/>
    </xf>
    <xf numFmtId="0" fontId="85" fillId="0" borderId="19" xfId="0" applyFont="1" applyFill="1" applyBorder="1" applyAlignment="1">
      <alignment horizontal="justify" vertical="center" wrapText="1"/>
    </xf>
    <xf numFmtId="173" fontId="0" fillId="0" borderId="11" xfId="49"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2" fontId="0" fillId="0" borderId="11" xfId="49" applyNumberFormat="1" applyFont="1" applyFill="1" applyBorder="1" applyAlignment="1">
      <alignment horizontal="center" vertical="center" wrapText="1"/>
    </xf>
    <xf numFmtId="174" fontId="85" fillId="0" borderId="11" xfId="51" applyFont="1" applyFill="1" applyBorder="1" applyAlignment="1">
      <alignment horizontal="center" vertical="center" wrapText="1"/>
    </xf>
    <xf numFmtId="172" fontId="0" fillId="0" borderId="11" xfId="49" applyFont="1" applyFill="1" applyBorder="1" applyAlignment="1">
      <alignment horizontal="center" vertical="center" wrapText="1"/>
    </xf>
    <xf numFmtId="172" fontId="0" fillId="0" borderId="11" xfId="0" applyNumberFormat="1" applyFont="1" applyFill="1" applyBorder="1" applyAlignment="1">
      <alignment horizontal="center" vertical="center" wrapText="1"/>
    </xf>
    <xf numFmtId="0" fontId="0" fillId="0" borderId="11" xfId="0" applyFont="1" applyFill="1" applyBorder="1" applyAlignment="1">
      <alignment horizontal="justify" vertical="center" wrapText="1"/>
    </xf>
    <xf numFmtId="2" fontId="0" fillId="0" borderId="11" xfId="0" applyNumberFormat="1" applyFont="1" applyFill="1" applyBorder="1" applyAlignment="1">
      <alignment horizontal="center" vertical="center" wrapText="1"/>
    </xf>
    <xf numFmtId="174" fontId="0" fillId="0" borderId="11" xfId="51" applyFont="1" applyFill="1" applyBorder="1" applyAlignment="1">
      <alignment horizontal="center" vertical="center" wrapText="1"/>
    </xf>
    <xf numFmtId="44" fontId="0" fillId="0" borderId="11" xfId="51" applyNumberFormat="1" applyFont="1" applyFill="1" applyBorder="1" applyAlignment="1">
      <alignment horizontal="center" vertical="center" wrapText="1"/>
    </xf>
    <xf numFmtId="175" fontId="85" fillId="0" borderId="12" xfId="51" applyNumberFormat="1" applyFont="1" applyFill="1" applyBorder="1" applyAlignment="1">
      <alignment horizontal="center" vertical="center" wrapText="1"/>
    </xf>
    <xf numFmtId="174" fontId="0" fillId="0" borderId="12" xfId="51" applyFont="1" applyFill="1" applyBorder="1" applyAlignment="1">
      <alignment horizontal="center" vertical="center" wrapText="1"/>
    </xf>
    <xf numFmtId="174" fontId="85" fillId="0" borderId="12" xfId="51" applyFont="1" applyFill="1" applyBorder="1" applyAlignment="1">
      <alignment horizontal="center" vertical="center" wrapText="1"/>
    </xf>
    <xf numFmtId="44" fontId="0" fillId="0" borderId="12" xfId="51" applyNumberFormat="1" applyFont="1" applyFill="1" applyBorder="1" applyAlignment="1">
      <alignment horizontal="center" vertical="center" wrapText="1"/>
    </xf>
    <xf numFmtId="175" fontId="85" fillId="0" borderId="11" xfId="49" applyNumberFormat="1" applyFont="1" applyFill="1" applyBorder="1" applyAlignment="1">
      <alignment horizontal="center" vertical="center" wrapText="1"/>
    </xf>
    <xf numFmtId="0" fontId="85" fillId="0" borderId="11" xfId="0" applyFont="1" applyFill="1" applyBorder="1" applyAlignment="1">
      <alignment vertical="center"/>
    </xf>
    <xf numFmtId="0" fontId="85" fillId="0" borderId="20" xfId="0" applyFont="1" applyFill="1" applyBorder="1" applyAlignment="1">
      <alignment vertical="center"/>
    </xf>
    <xf numFmtId="0" fontId="85" fillId="0" borderId="20" xfId="0" applyFont="1" applyFill="1" applyBorder="1" applyAlignment="1">
      <alignment vertical="center" wrapText="1"/>
    </xf>
    <xf numFmtId="0" fontId="85" fillId="0" borderId="11" xfId="0" applyFont="1" applyFill="1" applyBorder="1" applyAlignment="1">
      <alignment horizontal="justify" vertical="center" wrapText="1"/>
    </xf>
    <xf numFmtId="49" fontId="0" fillId="0" borderId="11" xfId="49" applyNumberFormat="1" applyFont="1" applyFill="1" applyBorder="1" applyAlignment="1">
      <alignment horizontal="center" vertical="center" wrapText="1"/>
    </xf>
    <xf numFmtId="0" fontId="116" fillId="0" borderId="0" xfId="0" applyFont="1" applyFill="1" applyBorder="1" applyAlignment="1">
      <alignment horizontal="center" vertical="center" wrapText="1"/>
    </xf>
    <xf numFmtId="0" fontId="85" fillId="0" borderId="0" xfId="0" applyFont="1" applyFill="1" applyBorder="1" applyAlignment="1">
      <alignment horizontal="justify" vertical="center" wrapText="1"/>
    </xf>
    <xf numFmtId="173" fontId="0" fillId="0" borderId="0" xfId="49" applyNumberFormat="1" applyFont="1" applyFill="1" applyAlignment="1">
      <alignment horizontal="center" vertical="center" wrapText="1"/>
    </xf>
    <xf numFmtId="0" fontId="0" fillId="0" borderId="0" xfId="0" applyFont="1" applyFill="1" applyAlignment="1">
      <alignment horizontal="left" vertical="center" wrapText="1"/>
    </xf>
    <xf numFmtId="2" fontId="0" fillId="0" borderId="0" xfId="49" applyNumberFormat="1" applyFont="1" applyFill="1" applyAlignment="1">
      <alignment horizontal="center" vertical="center" wrapText="1"/>
    </xf>
    <xf numFmtId="172" fontId="85" fillId="0" borderId="0" xfId="49" applyFont="1" applyFill="1" applyAlignment="1">
      <alignment horizontal="center" vertical="center" wrapText="1"/>
    </xf>
    <xf numFmtId="172" fontId="0" fillId="0" borderId="0" xfId="49" applyFont="1" applyFill="1" applyAlignment="1">
      <alignment horizontal="center" vertical="center" wrapText="1"/>
    </xf>
    <xf numFmtId="175" fontId="85" fillId="0" borderId="11" xfId="51" applyNumberFormat="1" applyFont="1" applyFill="1" applyBorder="1" applyAlignment="1">
      <alignment horizontal="center" vertical="center" wrapText="1"/>
    </xf>
    <xf numFmtId="2" fontId="0" fillId="0" borderId="0" xfId="49" applyNumberFormat="1" applyFont="1" applyFill="1" applyAlignment="1">
      <alignment horizontal="right" vertical="center" wrapText="1"/>
    </xf>
    <xf numFmtId="0" fontId="0" fillId="0" borderId="0" xfId="0" applyFont="1" applyFill="1" applyAlignment="1">
      <alignment horizontal="right" vertical="center" wrapText="1"/>
    </xf>
    <xf numFmtId="0" fontId="116" fillId="0" borderId="0" xfId="0" applyFont="1" applyBorder="1" applyAlignment="1">
      <alignment horizontal="center" vertical="center" wrapText="1"/>
    </xf>
    <xf numFmtId="0" fontId="85" fillId="0" borderId="0" xfId="0" applyFont="1" applyBorder="1" applyAlignment="1">
      <alignment horizontal="justify" vertical="center" wrapText="1"/>
    </xf>
    <xf numFmtId="173" fontId="0" fillId="0" borderId="0" xfId="49" applyNumberFormat="1" applyFont="1" applyAlignment="1">
      <alignment horizontal="center" vertical="center" wrapText="1"/>
    </xf>
    <xf numFmtId="0" fontId="0" fillId="0" borderId="0" xfId="0" applyFont="1" applyAlignment="1">
      <alignment horizontal="left" vertical="center" wrapText="1"/>
    </xf>
    <xf numFmtId="2" fontId="0" fillId="0" borderId="0" xfId="49" applyNumberFormat="1" applyFont="1" applyAlignment="1">
      <alignment horizontal="center" vertical="center" wrapText="1"/>
    </xf>
    <xf numFmtId="0" fontId="0" fillId="0" borderId="0" xfId="0" applyFont="1" applyAlignment="1">
      <alignment horizontal="center" vertical="center" wrapText="1"/>
    </xf>
    <xf numFmtId="172" fontId="85" fillId="0" borderId="0" xfId="49" applyFont="1" applyAlignment="1">
      <alignment horizontal="center" vertical="center" wrapText="1"/>
    </xf>
    <xf numFmtId="172" fontId="0" fillId="0" borderId="0" xfId="49" applyFont="1" applyAlignment="1">
      <alignment horizontal="center" vertical="center" wrapText="1"/>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93" fillId="37" borderId="0" xfId="0" applyFont="1" applyFill="1" applyAlignment="1">
      <alignment horizontal="center" vertical="center" wrapText="1"/>
    </xf>
    <xf numFmtId="0" fontId="93" fillId="37" borderId="0" xfId="0" applyFont="1" applyFill="1" applyBorder="1" applyAlignment="1">
      <alignment horizontal="center" vertical="center" wrapText="1"/>
    </xf>
    <xf numFmtId="49" fontId="110" fillId="37" borderId="0" xfId="0" applyNumberFormat="1" applyFont="1" applyFill="1" applyBorder="1" applyAlignment="1">
      <alignment horizontal="left" vertical="center" wrapText="1"/>
    </xf>
    <xf numFmtId="174" fontId="90" fillId="37" borderId="0" xfId="0" applyNumberFormat="1" applyFont="1" applyFill="1" applyBorder="1" applyAlignment="1">
      <alignment horizontal="center" vertical="center" wrapText="1"/>
    </xf>
    <xf numFmtId="173" fontId="93" fillId="37" borderId="0" xfId="49" applyNumberFormat="1" applyFont="1" applyFill="1" applyBorder="1" applyAlignment="1">
      <alignment horizontal="center" vertical="center" wrapText="1"/>
    </xf>
    <xf numFmtId="173" fontId="93" fillId="37" borderId="0" xfId="49" applyNumberFormat="1" applyFont="1" applyFill="1" applyAlignment="1">
      <alignment horizontal="center" vertical="center" wrapText="1"/>
    </xf>
    <xf numFmtId="173" fontId="100" fillId="37" borderId="11" xfId="49" applyNumberFormat="1" applyFont="1" applyFill="1" applyBorder="1" applyAlignment="1">
      <alignment horizontal="center" vertical="center" wrapText="1"/>
    </xf>
    <xf numFmtId="173" fontId="99" fillId="37" borderId="0" xfId="49" applyNumberFormat="1" applyFont="1" applyFill="1" applyAlignment="1">
      <alignment horizontal="center" vertical="center" wrapText="1"/>
    </xf>
    <xf numFmtId="174" fontId="100" fillId="37" borderId="12" xfId="51" applyFont="1" applyFill="1" applyBorder="1" applyAlignment="1">
      <alignment horizontal="center" vertical="center" wrapText="1"/>
    </xf>
    <xf numFmtId="174" fontId="100" fillId="37" borderId="12" xfId="51" applyFont="1" applyFill="1" applyBorder="1" applyAlignment="1">
      <alignment vertical="center" wrapText="1"/>
    </xf>
    <xf numFmtId="174" fontId="93" fillId="37" borderId="0" xfId="51" applyFont="1" applyFill="1" applyAlignment="1">
      <alignment horizontal="center" vertical="center" wrapText="1"/>
    </xf>
    <xf numFmtId="0" fontId="110" fillId="37" borderId="0" xfId="0" applyFont="1" applyFill="1" applyBorder="1" applyAlignment="1">
      <alignment horizontal="left" vertical="center" wrapText="1"/>
    </xf>
    <xf numFmtId="174" fontId="100" fillId="37" borderId="11" xfId="51" applyFont="1" applyFill="1" applyBorder="1" applyAlignment="1">
      <alignment horizontal="center" vertical="center" wrapText="1"/>
    </xf>
    <xf numFmtId="0" fontId="111" fillId="37" borderId="0" xfId="0" applyFont="1" applyFill="1" applyAlignment="1">
      <alignment horizontal="center" vertical="center" wrapText="1"/>
    </xf>
    <xf numFmtId="0" fontId="8" fillId="37" borderId="11" xfId="0" applyFont="1" applyFill="1" applyBorder="1" applyAlignment="1">
      <alignment horizontal="center" vertical="center" wrapText="1"/>
    </xf>
    <xf numFmtId="0" fontId="101" fillId="37" borderId="11" xfId="0" applyFont="1" applyFill="1" applyBorder="1" applyAlignment="1">
      <alignment horizontal="left" vertical="center" wrapText="1"/>
    </xf>
    <xf numFmtId="174" fontId="97" fillId="37" borderId="0" xfId="0" applyNumberFormat="1" applyFont="1" applyFill="1" applyBorder="1" applyAlignment="1">
      <alignment horizontal="center" vertical="center" wrapText="1"/>
    </xf>
    <xf numFmtId="0" fontId="97" fillId="37" borderId="0" xfId="0" applyFont="1" applyFill="1" applyBorder="1" applyAlignment="1">
      <alignment horizontal="center" vertical="center" wrapText="1"/>
    </xf>
    <xf numFmtId="0" fontId="102" fillId="37" borderId="21" xfId="0" applyFont="1" applyFill="1" applyBorder="1" applyAlignment="1">
      <alignment horizontal="center" vertical="center" wrapText="1"/>
    </xf>
    <xf numFmtId="0" fontId="102" fillId="37" borderId="20" xfId="0" applyFont="1" applyFill="1" applyBorder="1" applyAlignment="1">
      <alignment horizontal="center" vertical="center" wrapText="1"/>
    </xf>
    <xf numFmtId="0" fontId="102" fillId="37" borderId="19" xfId="0" applyFont="1" applyFill="1" applyBorder="1" applyAlignment="1">
      <alignment horizontal="center" vertical="center" wrapText="1"/>
    </xf>
    <xf numFmtId="173" fontId="97" fillId="37" borderId="16" xfId="49" applyNumberFormat="1" applyFont="1" applyFill="1" applyBorder="1" applyAlignment="1">
      <alignment horizontal="center" vertical="center" wrapText="1"/>
    </xf>
    <xf numFmtId="173" fontId="97" fillId="37" borderId="0" xfId="49" applyNumberFormat="1" applyFont="1" applyFill="1" applyAlignment="1">
      <alignment horizontal="center" vertical="center" wrapText="1"/>
    </xf>
    <xf numFmtId="0" fontId="109" fillId="37" borderId="11" xfId="0" applyFont="1" applyFill="1" applyBorder="1" applyAlignment="1">
      <alignment horizontal="center" vertical="center" textRotation="90" wrapText="1"/>
    </xf>
    <xf numFmtId="174" fontId="109" fillId="37" borderId="22" xfId="51" applyFont="1" applyFill="1" applyBorder="1" applyAlignment="1">
      <alignment horizontal="center" vertical="center" wrapText="1"/>
    </xf>
    <xf numFmtId="174" fontId="109" fillId="37" borderId="23" xfId="51" applyFont="1" applyFill="1" applyBorder="1" applyAlignment="1">
      <alignment horizontal="center" vertical="center" wrapText="1"/>
    </xf>
    <xf numFmtId="174" fontId="109" fillId="37" borderId="16" xfId="51" applyFont="1" applyFill="1" applyBorder="1" applyAlignment="1">
      <alignment horizontal="center" vertical="center" wrapText="1"/>
    </xf>
    <xf numFmtId="174" fontId="109" fillId="37" borderId="17" xfId="51" applyFont="1" applyFill="1" applyBorder="1" applyAlignment="1">
      <alignment horizontal="center" vertical="center" wrapText="1"/>
    </xf>
    <xf numFmtId="174" fontId="109" fillId="37" borderId="14" xfId="51" applyFont="1" applyFill="1" applyBorder="1" applyAlignment="1">
      <alignment horizontal="center" vertical="center" wrapText="1"/>
    </xf>
    <xf numFmtId="174" fontId="109" fillId="37" borderId="15" xfId="51" applyFont="1" applyFill="1" applyBorder="1" applyAlignment="1">
      <alignment horizontal="center" vertical="center" wrapText="1"/>
    </xf>
    <xf numFmtId="0" fontId="109" fillId="37" borderId="12" xfId="0" applyFont="1" applyFill="1" applyBorder="1" applyAlignment="1">
      <alignment horizontal="center" vertical="center" textRotation="90" wrapText="1"/>
    </xf>
    <xf numFmtId="0" fontId="109" fillId="37" borderId="18" xfId="0" applyFont="1" applyFill="1" applyBorder="1" applyAlignment="1">
      <alignment horizontal="center" vertical="center" textRotation="90" wrapText="1"/>
    </xf>
    <xf numFmtId="0" fontId="109" fillId="37" borderId="13" xfId="0" applyFont="1" applyFill="1" applyBorder="1" applyAlignment="1">
      <alignment horizontal="center" vertical="center" textRotation="90" wrapText="1"/>
    </xf>
    <xf numFmtId="0" fontId="107" fillId="37" borderId="0" xfId="0" applyFont="1" applyFill="1" applyAlignment="1">
      <alignment horizontal="center" vertical="center" wrapText="1"/>
    </xf>
    <xf numFmtId="0" fontId="107" fillId="37" borderId="0" xfId="0" applyFont="1" applyFill="1" applyAlignment="1">
      <alignment horizontal="center" vertical="center"/>
    </xf>
    <xf numFmtId="0" fontId="4" fillId="37" borderId="11" xfId="0" applyFont="1" applyFill="1" applyBorder="1" applyAlignment="1">
      <alignment horizontal="center" vertical="center" wrapText="1"/>
    </xf>
    <xf numFmtId="172" fontId="4" fillId="37" borderId="11" xfId="49" applyFont="1" applyFill="1" applyBorder="1" applyAlignment="1">
      <alignment horizontal="center" vertical="center" wrapText="1"/>
    </xf>
    <xf numFmtId="172" fontId="117" fillId="37" borderId="10" xfId="49" applyFont="1" applyFill="1" applyBorder="1" applyAlignment="1">
      <alignment horizontal="center" vertical="center"/>
    </xf>
    <xf numFmtId="0" fontId="104" fillId="37" borderId="0" xfId="0" applyFont="1" applyFill="1" applyAlignment="1">
      <alignment horizontal="center" vertical="center" wrapText="1"/>
    </xf>
    <xf numFmtId="0" fontId="98" fillId="37" borderId="0" xfId="0" applyFont="1" applyFill="1" applyAlignment="1">
      <alignment horizontal="center" vertical="center" wrapText="1"/>
    </xf>
    <xf numFmtId="0" fontId="100" fillId="37" borderId="0" xfId="0" applyFont="1" applyFill="1" applyAlignment="1">
      <alignment horizontal="center" vertical="center" wrapText="1"/>
    </xf>
    <xf numFmtId="49" fontId="118" fillId="37" borderId="0" xfId="49" applyNumberFormat="1" applyFont="1" applyFill="1" applyAlignment="1">
      <alignment horizontal="center" vertical="center" wrapText="1"/>
    </xf>
    <xf numFmtId="0" fontId="109" fillId="37" borderId="12" xfId="0" applyFont="1" applyFill="1" applyBorder="1" applyAlignment="1">
      <alignment horizontal="center" vertical="center" textRotation="90"/>
    </xf>
    <xf numFmtId="0" fontId="109" fillId="37" borderId="13" xfId="0" applyFont="1" applyFill="1" applyBorder="1" applyAlignment="1">
      <alignment horizontal="center" vertical="center" textRotation="90"/>
    </xf>
    <xf numFmtId="0" fontId="101" fillId="37" borderId="11" xfId="0" applyFont="1" applyFill="1" applyBorder="1" applyAlignment="1">
      <alignment horizontal="center" vertical="center" wrapText="1"/>
    </xf>
    <xf numFmtId="0" fontId="109" fillId="37" borderId="11" xfId="0" applyFont="1" applyFill="1" applyBorder="1" applyAlignment="1">
      <alignment horizontal="center" vertical="center" wrapText="1"/>
    </xf>
    <xf numFmtId="174" fontId="109" fillId="37" borderId="22" xfId="0" applyNumberFormat="1" applyFont="1" applyFill="1" applyBorder="1" applyAlignment="1">
      <alignment horizontal="center" vertical="center" wrapText="1"/>
    </xf>
    <xf numFmtId="174" fontId="109" fillId="37" borderId="23" xfId="0" applyNumberFormat="1" applyFont="1" applyFill="1" applyBorder="1" applyAlignment="1">
      <alignment horizontal="center" vertical="center" wrapText="1"/>
    </xf>
    <xf numFmtId="174" fontId="109" fillId="37" borderId="14" xfId="0" applyNumberFormat="1" applyFont="1" applyFill="1" applyBorder="1" applyAlignment="1">
      <alignment horizontal="center" vertical="center" wrapText="1"/>
    </xf>
    <xf numFmtId="174" fontId="109" fillId="37" borderId="15" xfId="0" applyNumberFormat="1" applyFont="1" applyFill="1" applyBorder="1" applyAlignment="1">
      <alignment horizontal="center" vertical="center" wrapText="1"/>
    </xf>
    <xf numFmtId="49" fontId="61" fillId="37" borderId="24" xfId="0" applyNumberFormat="1" applyFont="1" applyFill="1" applyBorder="1" applyAlignment="1">
      <alignment horizontal="center" vertical="center"/>
    </xf>
    <xf numFmtId="174" fontId="109" fillId="37" borderId="11" xfId="0" applyNumberFormat="1" applyFont="1" applyFill="1" applyBorder="1" applyAlignment="1">
      <alignment horizontal="center" vertical="center" wrapText="1"/>
    </xf>
    <xf numFmtId="0" fontId="100" fillId="37" borderId="0" xfId="0" applyFont="1" applyFill="1" applyAlignment="1">
      <alignment horizontal="center" vertical="center"/>
    </xf>
    <xf numFmtId="7" fontId="101" fillId="37" borderId="11" xfId="49" applyNumberFormat="1" applyFont="1" applyFill="1" applyBorder="1" applyAlignment="1">
      <alignment horizontal="center" vertical="center" wrapText="1"/>
    </xf>
    <xf numFmtId="174" fontId="101" fillId="37" borderId="12" xfId="51" applyFont="1" applyFill="1" applyBorder="1" applyAlignment="1">
      <alignment horizontal="center" vertical="center" wrapText="1"/>
    </xf>
    <xf numFmtId="174" fontId="101" fillId="37" borderId="18" xfId="51" applyFont="1" applyFill="1" applyBorder="1" applyAlignment="1">
      <alignment horizontal="center" vertical="center" wrapText="1"/>
    </xf>
    <xf numFmtId="174" fontId="101" fillId="37" borderId="13" xfId="51" applyFont="1" applyFill="1" applyBorder="1" applyAlignment="1">
      <alignment horizontal="center" vertical="center" wrapText="1"/>
    </xf>
    <xf numFmtId="0" fontId="109" fillId="37" borderId="12" xfId="0" applyFont="1" applyFill="1" applyBorder="1" applyAlignment="1">
      <alignment horizontal="center" vertical="center" wrapText="1"/>
    </xf>
    <xf numFmtId="0" fontId="109" fillId="37" borderId="18" xfId="0" applyFont="1" applyFill="1" applyBorder="1" applyAlignment="1">
      <alignment horizontal="center" vertical="center" wrapText="1"/>
    </xf>
    <xf numFmtId="0" fontId="109" fillId="37" borderId="13" xfId="0" applyFont="1" applyFill="1" applyBorder="1" applyAlignment="1">
      <alignment horizontal="center" vertical="center" wrapText="1"/>
    </xf>
    <xf numFmtId="174" fontId="97" fillId="37" borderId="11" xfId="0" applyNumberFormat="1" applyFont="1" applyFill="1" applyBorder="1" applyAlignment="1">
      <alignment horizontal="center" vertical="center" wrapText="1"/>
    </xf>
    <xf numFmtId="0" fontId="97" fillId="37" borderId="11" xfId="0" applyFont="1" applyFill="1" applyBorder="1" applyAlignment="1">
      <alignment horizontal="center" vertical="center" wrapText="1"/>
    </xf>
    <xf numFmtId="0" fontId="101" fillId="0" borderId="21"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100" fillId="0" borderId="11" xfId="0" applyFont="1" applyFill="1" applyBorder="1" applyAlignment="1">
      <alignment horizontal="center" vertical="center" wrapText="1"/>
    </xf>
    <xf numFmtId="49" fontId="118" fillId="0" borderId="0" xfId="49" applyNumberFormat="1" applyFont="1" applyAlignment="1">
      <alignment horizontal="center" vertical="center" wrapText="1"/>
    </xf>
    <xf numFmtId="0" fontId="109" fillId="0" borderId="12" xfId="0" applyFont="1" applyBorder="1" applyAlignment="1">
      <alignment horizontal="center" vertical="center" textRotation="90" wrapText="1"/>
    </xf>
    <xf numFmtId="0" fontId="109" fillId="0" borderId="18" xfId="0" applyFont="1" applyBorder="1" applyAlignment="1">
      <alignment horizontal="center" vertical="center" textRotation="90" wrapText="1"/>
    </xf>
    <xf numFmtId="173" fontId="97" fillId="0" borderId="0" xfId="49" applyNumberFormat="1" applyFont="1" applyBorder="1" applyAlignment="1">
      <alignment horizontal="center" vertical="center" wrapText="1"/>
    </xf>
    <xf numFmtId="49" fontId="61" fillId="33" borderId="24" xfId="0" applyNumberFormat="1" applyFont="1" applyFill="1" applyBorder="1" applyAlignment="1">
      <alignment horizontal="center" vertical="center"/>
    </xf>
    <xf numFmtId="0" fontId="100" fillId="34" borderId="0" xfId="0" applyFont="1" applyFill="1" applyAlignment="1">
      <alignment horizontal="center" vertical="center"/>
    </xf>
    <xf numFmtId="0" fontId="98" fillId="33" borderId="0" xfId="0" applyFont="1" applyFill="1" applyAlignment="1">
      <alignment horizontal="center" vertical="center" wrapText="1"/>
    </xf>
    <xf numFmtId="0" fontId="100" fillId="34" borderId="0" xfId="0" applyFont="1" applyFill="1" applyAlignment="1">
      <alignment horizontal="center" vertical="center" wrapText="1"/>
    </xf>
    <xf numFmtId="0" fontId="107" fillId="0" borderId="0" xfId="0" applyFont="1" applyAlignment="1">
      <alignment horizontal="center" vertical="center"/>
    </xf>
    <xf numFmtId="0" fontId="107" fillId="0" borderId="0" xfId="0" applyFont="1" applyAlignment="1">
      <alignment horizontal="center" vertical="center" wrapText="1"/>
    </xf>
    <xf numFmtId="172" fontId="117" fillId="0" borderId="10" xfId="49" applyFont="1" applyBorder="1" applyAlignment="1">
      <alignment horizontal="center" vertical="center"/>
    </xf>
    <xf numFmtId="0" fontId="4" fillId="34"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172" fontId="4" fillId="36" borderId="11" xfId="49" applyFont="1" applyFill="1" applyBorder="1" applyAlignment="1">
      <alignment horizontal="center" vertical="center" wrapText="1"/>
    </xf>
    <xf numFmtId="173" fontId="97" fillId="0" borderId="0" xfId="49" applyNumberFormat="1" applyFont="1" applyAlignment="1">
      <alignment horizontal="center" vertical="center" wrapText="1"/>
    </xf>
    <xf numFmtId="0" fontId="109" fillId="0" borderId="13" xfId="0" applyFont="1" applyBorder="1" applyAlignment="1">
      <alignment horizontal="center" vertical="center" textRotation="90" wrapText="1"/>
    </xf>
    <xf numFmtId="0" fontId="98" fillId="0" borderId="11" xfId="0" applyFont="1" applyFill="1" applyBorder="1" applyAlignment="1">
      <alignment horizontal="center" vertical="center" wrapText="1"/>
    </xf>
    <xf numFmtId="174" fontId="97" fillId="0" borderId="0" xfId="0" applyNumberFormat="1" applyFont="1" applyFill="1" applyBorder="1" applyAlignment="1">
      <alignment horizontal="center" vertical="center" wrapText="1"/>
    </xf>
    <xf numFmtId="0" fontId="97" fillId="0" borderId="0" xfId="0" applyFont="1" applyFill="1" applyBorder="1" applyAlignment="1">
      <alignment horizontal="center" vertical="center" wrapText="1"/>
    </xf>
    <xf numFmtId="173" fontId="97" fillId="0" borderId="0" xfId="49" applyNumberFormat="1" applyFont="1" applyFill="1" applyBorder="1" applyAlignment="1">
      <alignment horizontal="center" vertical="center" wrapText="1"/>
    </xf>
    <xf numFmtId="0" fontId="101" fillId="0" borderId="11" xfId="0" applyFont="1" applyBorder="1" applyAlignment="1">
      <alignment horizontal="center" vertical="center" wrapText="1"/>
    </xf>
    <xf numFmtId="0" fontId="104" fillId="33" borderId="0" xfId="0" applyFont="1" applyFill="1" applyAlignment="1">
      <alignment horizontal="center" vertical="center" wrapText="1"/>
    </xf>
    <xf numFmtId="0" fontId="101" fillId="0" borderId="11" xfId="0" applyFont="1" applyFill="1" applyBorder="1" applyAlignment="1">
      <alignment horizontal="center" vertical="center" wrapText="1"/>
    </xf>
    <xf numFmtId="0" fontId="97" fillId="0" borderId="11" xfId="0" applyFont="1" applyBorder="1" applyAlignment="1">
      <alignment horizontal="center" vertical="center" wrapText="1"/>
    </xf>
    <xf numFmtId="0" fontId="109" fillId="0" borderId="22" xfId="0" applyFont="1" applyBorder="1" applyAlignment="1">
      <alignment horizontal="center" vertical="center" textRotation="90" wrapText="1"/>
    </xf>
    <xf numFmtId="0" fontId="109" fillId="0" borderId="16" xfId="0" applyFont="1" applyBorder="1" applyAlignment="1">
      <alignment horizontal="center" vertical="center" textRotation="90" wrapText="1"/>
    </xf>
    <xf numFmtId="0" fontId="109" fillId="0" borderId="14" xfId="0" applyFont="1" applyBorder="1" applyAlignment="1">
      <alignment horizontal="center" vertical="center" textRotation="90" wrapText="1"/>
    </xf>
    <xf numFmtId="174" fontId="97" fillId="0" borderId="0" xfId="0" applyNumberFormat="1" applyFont="1" applyBorder="1" applyAlignment="1">
      <alignment horizontal="center" vertical="center" wrapText="1"/>
    </xf>
    <xf numFmtId="0" fontId="97" fillId="0" borderId="0" xfId="0" applyFont="1" applyBorder="1" applyAlignment="1">
      <alignment horizontal="center" vertical="center" wrapText="1"/>
    </xf>
    <xf numFmtId="0" fontId="98" fillId="0" borderId="12"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3" xfId="0" applyFont="1" applyFill="1" applyBorder="1" applyAlignment="1">
      <alignment horizontal="center" vertical="center" wrapText="1"/>
    </xf>
    <xf numFmtId="173" fontId="98" fillId="34" borderId="21" xfId="49" applyNumberFormat="1" applyFont="1" applyFill="1" applyBorder="1" applyAlignment="1">
      <alignment horizontal="center" vertical="center" wrapText="1"/>
    </xf>
    <xf numFmtId="173" fontId="98" fillId="34" borderId="19" xfId="49" applyNumberFormat="1" applyFont="1" applyFill="1" applyBorder="1" applyAlignment="1">
      <alignment horizontal="center" vertical="center" wrapText="1"/>
    </xf>
    <xf numFmtId="0" fontId="98" fillId="34" borderId="11" xfId="0" applyFont="1" applyFill="1" applyBorder="1" applyAlignment="1">
      <alignment horizontal="center" vertical="center" wrapText="1"/>
    </xf>
    <xf numFmtId="49" fontId="3" fillId="0" borderId="0" xfId="49" applyNumberFormat="1" applyFont="1" applyAlignment="1">
      <alignment horizontal="center" vertical="center" wrapText="1"/>
    </xf>
    <xf numFmtId="173" fontId="98" fillId="37" borderId="0" xfId="49" applyNumberFormat="1" applyFont="1" applyFill="1" applyBorder="1" applyAlignment="1">
      <alignment horizontal="center" vertical="center" wrapText="1"/>
    </xf>
    <xf numFmtId="173" fontId="101" fillId="37" borderId="11" xfId="49" applyNumberFormat="1" applyFont="1" applyFill="1" applyBorder="1" applyAlignment="1">
      <alignment horizontal="center" vertical="center" wrapText="1"/>
    </xf>
    <xf numFmtId="0" fontId="98" fillId="37" borderId="11"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18" xfId="0" applyFont="1" applyFill="1" applyBorder="1" applyAlignment="1">
      <alignment horizontal="center" vertical="center" wrapText="1"/>
    </xf>
    <xf numFmtId="0" fontId="101" fillId="0" borderId="13" xfId="0" applyFont="1" applyFill="1" applyBorder="1" applyAlignment="1">
      <alignment horizontal="center" vertical="center" wrapText="1"/>
    </xf>
    <xf numFmtId="0" fontId="85" fillId="0" borderId="0" xfId="0" applyFont="1" applyFill="1" applyAlignment="1">
      <alignment horizontal="right" vertical="center" wrapText="1"/>
    </xf>
    <xf numFmtId="174" fontId="85" fillId="0" borderId="11" xfId="51" applyFont="1" applyFill="1" applyBorder="1" applyAlignment="1">
      <alignment horizontal="center" vertical="center" wrapText="1"/>
    </xf>
    <xf numFmtId="0" fontId="85" fillId="0" borderId="20" xfId="0" applyFont="1" applyFill="1" applyBorder="1" applyAlignment="1">
      <alignment horizontal="center" vertical="center"/>
    </xf>
    <xf numFmtId="173" fontId="85" fillId="0" borderId="11" xfId="49" applyNumberFormat="1" applyFont="1" applyFill="1" applyBorder="1" applyAlignment="1">
      <alignment horizontal="right" vertical="center" wrapText="1"/>
    </xf>
    <xf numFmtId="172" fontId="58" fillId="0" borderId="21" xfId="49" applyFont="1" applyFill="1" applyBorder="1" applyAlignment="1">
      <alignment horizontal="right" vertical="center" wrapText="1"/>
    </xf>
    <xf numFmtId="172" fontId="58" fillId="0" borderId="20" xfId="49" applyFont="1" applyFill="1" applyBorder="1" applyAlignment="1">
      <alignment horizontal="right" vertical="center" wrapText="1"/>
    </xf>
    <xf numFmtId="172" fontId="58" fillId="0" borderId="19" xfId="49" applyFont="1" applyFill="1" applyBorder="1" applyAlignment="1">
      <alignment horizontal="right" vertical="center" wrapText="1"/>
    </xf>
    <xf numFmtId="173" fontId="85" fillId="0" borderId="21" xfId="49" applyNumberFormat="1" applyFont="1" applyFill="1" applyBorder="1" applyAlignment="1">
      <alignment horizontal="center" vertical="center" wrapText="1"/>
    </xf>
    <xf numFmtId="173" fontId="85" fillId="0" borderId="20" xfId="49" applyNumberFormat="1" applyFont="1" applyFill="1" applyBorder="1" applyAlignment="1">
      <alignment horizontal="center" vertical="center" wrapText="1"/>
    </xf>
    <xf numFmtId="173" fontId="85" fillId="0" borderId="12" xfId="49" applyNumberFormat="1" applyFont="1" applyFill="1" applyBorder="1" applyAlignment="1">
      <alignment horizontal="right" vertical="center" wrapText="1"/>
    </xf>
    <xf numFmtId="173" fontId="85" fillId="0" borderId="19" xfId="49" applyNumberFormat="1" applyFont="1" applyFill="1" applyBorder="1" applyAlignment="1">
      <alignment horizontal="center" vertical="center" wrapText="1"/>
    </xf>
    <xf numFmtId="173" fontId="85" fillId="0" borderId="21" xfId="49" applyNumberFormat="1" applyFont="1" applyFill="1" applyBorder="1" applyAlignment="1">
      <alignment horizontal="right" vertical="center" wrapText="1"/>
    </xf>
    <xf numFmtId="173" fontId="85" fillId="0" borderId="20" xfId="49" applyNumberFormat="1" applyFont="1" applyFill="1" applyBorder="1" applyAlignment="1">
      <alignment horizontal="right" vertical="center" wrapText="1"/>
    </xf>
    <xf numFmtId="173" fontId="85" fillId="0" borderId="19" xfId="49" applyNumberFormat="1" applyFont="1" applyFill="1" applyBorder="1" applyAlignment="1">
      <alignment horizontal="right" vertical="center" wrapText="1"/>
    </xf>
    <xf numFmtId="0" fontId="101" fillId="0" borderId="0" xfId="0" applyFont="1" applyFill="1" applyBorder="1" applyAlignment="1">
      <alignment horizontal="center" vertical="center" wrapText="1"/>
    </xf>
    <xf numFmtId="49" fontId="119" fillId="0" borderId="0" xfId="49" applyNumberFormat="1" applyFont="1" applyFill="1" applyBorder="1" applyAlignment="1">
      <alignment horizontal="center" vertical="center" wrapText="1"/>
    </xf>
    <xf numFmtId="173" fontId="120" fillId="0" borderId="0" xfId="49" applyNumberFormat="1" applyFont="1" applyFill="1" applyBorder="1" applyAlignment="1">
      <alignment horizontal="center" vertical="center" wrapText="1"/>
    </xf>
    <xf numFmtId="0" fontId="58" fillId="0" borderId="11" xfId="0" applyFont="1" applyFill="1" applyBorder="1" applyAlignment="1">
      <alignment horizontal="center" vertical="center" wrapText="1"/>
    </xf>
    <xf numFmtId="172" fontId="58" fillId="0" borderId="11" xfId="49" applyFont="1" applyFill="1" applyBorder="1" applyAlignment="1">
      <alignment horizontal="center" vertical="center" wrapText="1"/>
    </xf>
    <xf numFmtId="0" fontId="101" fillId="0" borderId="14"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2" fillId="0" borderId="21" xfId="0" applyFont="1" applyFill="1" applyBorder="1" applyAlignment="1">
      <alignment horizontal="center" vertical="center" wrapText="1"/>
    </xf>
    <xf numFmtId="0" fontId="102" fillId="0" borderId="20" xfId="0" applyFont="1" applyFill="1" applyBorder="1" applyAlignment="1">
      <alignment horizontal="center" vertical="center" wrapText="1"/>
    </xf>
    <xf numFmtId="0" fontId="102" fillId="0" borderId="19" xfId="0" applyFont="1" applyFill="1" applyBorder="1" applyAlignment="1">
      <alignment horizontal="center" vertical="center" wrapText="1"/>
    </xf>
    <xf numFmtId="0" fontId="90" fillId="0" borderId="21"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121" fillId="0" borderId="21" xfId="0" applyFont="1" applyFill="1" applyBorder="1" applyAlignment="1">
      <alignment horizontal="center" vertical="center" wrapText="1"/>
    </xf>
    <xf numFmtId="0" fontId="121" fillId="0" borderId="19"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3" xfId="0" applyFont="1" applyFill="1" applyBorder="1" applyAlignment="1">
      <alignment horizontal="center" vertical="center" wrapText="1"/>
    </xf>
    <xf numFmtId="173" fontId="93" fillId="0" borderId="0" xfId="49" applyNumberFormat="1" applyFont="1" applyFill="1" applyBorder="1" applyAlignment="1">
      <alignment horizontal="center" vertical="center" wrapText="1"/>
    </xf>
    <xf numFmtId="0" fontId="110" fillId="0" borderId="12" xfId="0" applyFont="1" applyBorder="1" applyAlignment="1">
      <alignment horizontal="center" vertical="center" textRotation="90" wrapText="1"/>
    </xf>
    <xf numFmtId="0" fontId="110" fillId="0" borderId="18" xfId="0" applyFont="1" applyBorder="1" applyAlignment="1">
      <alignment horizontal="center" vertical="center" textRotation="90" wrapText="1"/>
    </xf>
    <xf numFmtId="0" fontId="51" fillId="37" borderId="12" xfId="0" applyFont="1" applyFill="1" applyBorder="1" applyAlignment="1">
      <alignment horizontal="center" vertical="center" wrapText="1"/>
    </xf>
    <xf numFmtId="0" fontId="51" fillId="37" borderId="13" xfId="0" applyFont="1" applyFill="1" applyBorder="1" applyAlignment="1">
      <alignment horizontal="center" vertical="center" wrapText="1"/>
    </xf>
    <xf numFmtId="0" fontId="110" fillId="37" borderId="12" xfId="0" applyFont="1" applyFill="1" applyBorder="1" applyAlignment="1">
      <alignment horizontal="center" vertical="center" textRotation="90" wrapText="1"/>
    </xf>
    <xf numFmtId="0" fontId="110" fillId="37" borderId="18" xfId="0" applyFont="1" applyFill="1" applyBorder="1" applyAlignment="1">
      <alignment horizontal="center" vertical="center" textRotation="90" wrapText="1"/>
    </xf>
    <xf numFmtId="0" fontId="90" fillId="37" borderId="21" xfId="0" applyFont="1" applyFill="1" applyBorder="1" applyAlignment="1">
      <alignment horizontal="center" vertical="center" wrapText="1"/>
    </xf>
    <xf numFmtId="0" fontId="90" fillId="37" borderId="19" xfId="0" applyFont="1" applyFill="1" applyBorder="1" applyAlignment="1">
      <alignment horizontal="center" vertical="center" wrapText="1"/>
    </xf>
    <xf numFmtId="173" fontId="93" fillId="37" borderId="0" xfId="49" applyNumberFormat="1" applyFont="1" applyFill="1" applyBorder="1" applyAlignment="1">
      <alignment horizontal="center" vertical="center" wrapText="1"/>
    </xf>
    <xf numFmtId="0" fontId="121" fillId="37" borderId="21" xfId="0" applyFont="1" applyFill="1" applyBorder="1" applyAlignment="1">
      <alignment horizontal="center" vertical="center" wrapText="1"/>
    </xf>
    <xf numFmtId="0" fontId="121" fillId="37"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4</xdr:col>
      <xdr:colOff>2752725</xdr:colOff>
      <xdr:row>3</xdr:row>
      <xdr:rowOff>495300</xdr:rowOff>
    </xdr:to>
    <xdr:pic>
      <xdr:nvPicPr>
        <xdr:cNvPr id="1" name="Imagen 4"/>
        <xdr:cNvPicPr preferRelativeResize="1">
          <a:picLocks noChangeAspect="1"/>
        </xdr:cNvPicPr>
      </xdr:nvPicPr>
      <xdr:blipFill>
        <a:blip r:embed="rId1"/>
        <a:stretch>
          <a:fillRect/>
        </a:stretch>
      </xdr:blipFill>
      <xdr:spPr>
        <a:xfrm>
          <a:off x="47625" y="0"/>
          <a:ext cx="7724775" cy="3209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19050</xdr:rowOff>
    </xdr:from>
    <xdr:to>
      <xdr:col>4</xdr:col>
      <xdr:colOff>9525</xdr:colOff>
      <xdr:row>3</xdr:row>
      <xdr:rowOff>333375</xdr:rowOff>
    </xdr:to>
    <xdr:pic>
      <xdr:nvPicPr>
        <xdr:cNvPr id="1" name="Imagen 1"/>
        <xdr:cNvPicPr preferRelativeResize="1">
          <a:picLocks noChangeAspect="1"/>
        </xdr:cNvPicPr>
      </xdr:nvPicPr>
      <xdr:blipFill>
        <a:blip r:embed="rId1"/>
        <a:stretch>
          <a:fillRect/>
        </a:stretch>
      </xdr:blipFill>
      <xdr:spPr>
        <a:xfrm>
          <a:off x="800100" y="19050"/>
          <a:ext cx="2295525" cy="1304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twoCellAnchor editAs="oneCell">
    <xdr:from>
      <xdr:col>0</xdr:col>
      <xdr:colOff>47625</xdr:colOff>
      <xdr:row>0</xdr:row>
      <xdr:rowOff>0</xdr:rowOff>
    </xdr:from>
    <xdr:to>
      <xdr:col>5</xdr:col>
      <xdr:colOff>0</xdr:colOff>
      <xdr:row>4</xdr:row>
      <xdr:rowOff>0</xdr:rowOff>
    </xdr:to>
    <xdr:pic>
      <xdr:nvPicPr>
        <xdr:cNvPr id="2"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3</xdr:row>
      <xdr:rowOff>381000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3</xdr:row>
      <xdr:rowOff>381000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AJ234"/>
  <sheetViews>
    <sheetView tabSelected="1" view="pageBreakPreview" zoomScale="40" zoomScaleNormal="40" zoomScaleSheetLayoutView="40" zoomScalePageLayoutView="0" workbookViewId="0" topLeftCell="A1">
      <selection activeCell="G3" sqref="G3:W3"/>
    </sheetView>
  </sheetViews>
  <sheetFormatPr defaultColWidth="15.28125" defaultRowHeight="30" customHeight="1"/>
  <cols>
    <col min="1" max="1" width="14.7109375" style="238" customWidth="1"/>
    <col min="2" max="2" width="22.140625" style="123" hidden="1" customWidth="1"/>
    <col min="3" max="3" width="22.28125" style="123" customWidth="1"/>
    <col min="4" max="4" width="38.28125" style="123" customWidth="1"/>
    <col min="5" max="5" width="56.8515625" style="239" customWidth="1"/>
    <col min="6" max="6" width="19.421875" style="240" customWidth="1"/>
    <col min="7" max="7" width="20.00390625" style="240" customWidth="1"/>
    <col min="8" max="8" width="21.57421875" style="240" customWidth="1"/>
    <col min="9" max="9" width="21.7109375" style="238" hidden="1" customWidth="1"/>
    <col min="10" max="10" width="29.7109375" style="238" hidden="1" customWidth="1"/>
    <col min="11" max="11" width="33.57421875" style="238" hidden="1" customWidth="1"/>
    <col min="12" max="12" width="31.8515625" style="238" hidden="1" customWidth="1"/>
    <col min="13" max="13" width="40.8515625" style="239" hidden="1" customWidth="1"/>
    <col min="14" max="14" width="58.140625" style="238" customWidth="1"/>
    <col min="15" max="15" width="32.7109375" style="244" customWidth="1"/>
    <col min="16" max="16" width="37.8515625" style="238" customWidth="1"/>
    <col min="17" max="17" width="34.140625" style="238" hidden="1" customWidth="1"/>
    <col min="18" max="18" width="32.8515625" style="244" hidden="1" customWidth="1"/>
    <col min="19" max="19" width="31.57421875" style="244" hidden="1" customWidth="1"/>
    <col min="20" max="20" width="31.28125" style="245" hidden="1" customWidth="1"/>
    <col min="21" max="21" width="39.421875" style="246" customWidth="1"/>
    <col min="22" max="22" width="38.7109375" style="245" customWidth="1"/>
    <col min="23" max="23" width="33.421875" style="245" customWidth="1"/>
    <col min="24" max="24" width="36.28125" style="245" customWidth="1"/>
    <col min="25" max="25" width="50.140625" style="245" bestFit="1" customWidth="1"/>
    <col min="26" max="26" width="28.421875" style="245" bestFit="1" customWidth="1"/>
    <col min="27" max="27" width="39.140625" style="238" customWidth="1"/>
    <col min="28" max="28" width="15.28125" style="1" customWidth="1"/>
    <col min="29" max="29" width="44.7109375" style="1" customWidth="1"/>
    <col min="30" max="16384" width="15.28125" style="1" customWidth="1"/>
  </cols>
  <sheetData>
    <row r="1" spans="7:26" ht="45" customHeight="1">
      <c r="G1" s="458" t="s">
        <v>0</v>
      </c>
      <c r="H1" s="458"/>
      <c r="I1" s="458"/>
      <c r="J1" s="458"/>
      <c r="K1" s="458"/>
      <c r="L1" s="458"/>
      <c r="M1" s="458"/>
      <c r="N1" s="458"/>
      <c r="O1" s="458"/>
      <c r="P1" s="458"/>
      <c r="Q1" s="458"/>
      <c r="R1" s="458"/>
      <c r="S1" s="458"/>
      <c r="T1" s="458"/>
      <c r="U1" s="458"/>
      <c r="V1" s="458"/>
      <c r="W1" s="458"/>
      <c r="X1" s="241"/>
      <c r="Y1" s="241"/>
      <c r="Z1" s="241"/>
    </row>
    <row r="2" spans="7:26" ht="45" customHeight="1">
      <c r="G2" s="457" t="s">
        <v>1</v>
      </c>
      <c r="H2" s="457"/>
      <c r="I2" s="457"/>
      <c r="J2" s="457"/>
      <c r="K2" s="457"/>
      <c r="L2" s="457"/>
      <c r="M2" s="457"/>
      <c r="N2" s="457"/>
      <c r="O2" s="457"/>
      <c r="P2" s="457"/>
      <c r="Q2" s="457"/>
      <c r="R2" s="457"/>
      <c r="S2" s="457"/>
      <c r="T2" s="457"/>
      <c r="U2" s="457"/>
      <c r="V2" s="457"/>
      <c r="W2" s="457"/>
      <c r="X2" s="242"/>
      <c r="Y2" s="242"/>
      <c r="Z2" s="241"/>
    </row>
    <row r="3" spans="7:26" ht="123.75" customHeight="1">
      <c r="G3" s="465" t="s">
        <v>400</v>
      </c>
      <c r="H3" s="465"/>
      <c r="I3" s="465"/>
      <c r="J3" s="465"/>
      <c r="K3" s="465"/>
      <c r="L3" s="465"/>
      <c r="M3" s="465"/>
      <c r="N3" s="465"/>
      <c r="O3" s="465"/>
      <c r="P3" s="465"/>
      <c r="Q3" s="465"/>
      <c r="R3" s="465"/>
      <c r="S3" s="465"/>
      <c r="T3" s="465"/>
      <c r="U3" s="465"/>
      <c r="V3" s="465"/>
      <c r="W3" s="465"/>
      <c r="X3" s="243"/>
      <c r="Y3" s="243"/>
      <c r="Z3" s="243"/>
    </row>
    <row r="4" spans="23:26" ht="45" customHeight="1">
      <c r="W4" s="461" t="s">
        <v>441</v>
      </c>
      <c r="X4" s="461"/>
      <c r="Y4" s="461"/>
      <c r="Z4" s="247"/>
    </row>
    <row r="5" spans="1:27" s="97" customFormat="1" ht="61.5" customHeight="1">
      <c r="A5" s="459" t="s">
        <v>2</v>
      </c>
      <c r="B5" s="459"/>
      <c r="C5" s="459"/>
      <c r="D5" s="459"/>
      <c r="E5" s="459"/>
      <c r="F5" s="459"/>
      <c r="G5" s="459"/>
      <c r="H5" s="459"/>
      <c r="I5" s="459" t="s">
        <v>3</v>
      </c>
      <c r="J5" s="459"/>
      <c r="K5" s="459"/>
      <c r="L5" s="459"/>
      <c r="M5" s="459"/>
      <c r="N5" s="459" t="s">
        <v>4</v>
      </c>
      <c r="O5" s="459"/>
      <c r="P5" s="459"/>
      <c r="Q5" s="459"/>
      <c r="R5" s="459"/>
      <c r="S5" s="459"/>
      <c r="T5" s="460" t="s">
        <v>5</v>
      </c>
      <c r="U5" s="460"/>
      <c r="V5" s="460"/>
      <c r="W5" s="460"/>
      <c r="X5" s="460"/>
      <c r="Y5" s="460"/>
      <c r="Z5" s="460"/>
      <c r="AA5" s="248"/>
    </row>
    <row r="6" spans="1:27" s="104" customFormat="1" ht="177" customHeight="1">
      <c r="A6" s="249" t="s">
        <v>399</v>
      </c>
      <c r="B6" s="249" t="s">
        <v>6</v>
      </c>
      <c r="C6" s="249" t="s">
        <v>7</v>
      </c>
      <c r="D6" s="249" t="s">
        <v>8</v>
      </c>
      <c r="E6" s="249" t="s">
        <v>9</v>
      </c>
      <c r="F6" s="250" t="s">
        <v>10</v>
      </c>
      <c r="G6" s="249" t="s">
        <v>11</v>
      </c>
      <c r="H6" s="250" t="s">
        <v>12</v>
      </c>
      <c r="I6" s="249" t="s">
        <v>13</v>
      </c>
      <c r="J6" s="249" t="s">
        <v>14</v>
      </c>
      <c r="K6" s="249" t="s">
        <v>15</v>
      </c>
      <c r="L6" s="249" t="s">
        <v>16</v>
      </c>
      <c r="M6" s="249" t="s">
        <v>17</v>
      </c>
      <c r="N6" s="250" t="s">
        <v>18</v>
      </c>
      <c r="O6" s="250" t="s">
        <v>19</v>
      </c>
      <c r="P6" s="249" t="s">
        <v>20</v>
      </c>
      <c r="Q6" s="249" t="s">
        <v>21</v>
      </c>
      <c r="R6" s="250" t="s">
        <v>22</v>
      </c>
      <c r="S6" s="250" t="s">
        <v>23</v>
      </c>
      <c r="T6" s="251" t="s">
        <v>24</v>
      </c>
      <c r="U6" s="251" t="s">
        <v>25</v>
      </c>
      <c r="V6" s="251" t="s">
        <v>26</v>
      </c>
      <c r="W6" s="251" t="s">
        <v>407</v>
      </c>
      <c r="X6" s="251" t="s">
        <v>408</v>
      </c>
      <c r="Y6" s="251" t="s">
        <v>409</v>
      </c>
      <c r="Z6" s="251" t="s">
        <v>410</v>
      </c>
      <c r="AA6" s="252" t="s">
        <v>27</v>
      </c>
    </row>
    <row r="7" spans="1:27" s="64" customFormat="1" ht="42" customHeight="1">
      <c r="A7" s="474" t="s">
        <v>28</v>
      </c>
      <c r="B7" s="474"/>
      <c r="C7" s="474"/>
      <c r="D7" s="474"/>
      <c r="E7" s="474"/>
      <c r="F7" s="474"/>
      <c r="G7" s="474"/>
      <c r="H7" s="474"/>
      <c r="I7" s="474"/>
      <c r="J7" s="474"/>
      <c r="K7" s="474"/>
      <c r="L7" s="474"/>
      <c r="M7" s="474"/>
      <c r="N7" s="474"/>
      <c r="O7" s="474"/>
      <c r="P7" s="474"/>
      <c r="Q7" s="474"/>
      <c r="R7" s="474"/>
      <c r="S7" s="474"/>
      <c r="T7" s="474"/>
      <c r="U7" s="474"/>
      <c r="V7" s="474"/>
      <c r="W7" s="474"/>
      <c r="X7" s="474"/>
      <c r="Y7" s="474"/>
      <c r="Z7" s="474"/>
      <c r="AA7" s="474"/>
    </row>
    <row r="8" spans="1:27" s="321" customFormat="1" ht="137.25" customHeight="1">
      <c r="A8" s="308">
        <v>1</v>
      </c>
      <c r="B8" s="309" t="s">
        <v>151</v>
      </c>
      <c r="C8" s="309" t="s">
        <v>29</v>
      </c>
      <c r="D8" s="309" t="s">
        <v>309</v>
      </c>
      <c r="E8" s="308" t="s">
        <v>30</v>
      </c>
      <c r="F8" s="310" t="s">
        <v>379</v>
      </c>
      <c r="G8" s="311" t="s">
        <v>31</v>
      </c>
      <c r="H8" s="311" t="s">
        <v>32</v>
      </c>
      <c r="I8" s="309" t="s">
        <v>33</v>
      </c>
      <c r="J8" s="309" t="s">
        <v>34</v>
      </c>
      <c r="K8" s="309" t="s">
        <v>35</v>
      </c>
      <c r="L8" s="309" t="s">
        <v>36</v>
      </c>
      <c r="M8" s="311" t="s">
        <v>37</v>
      </c>
      <c r="N8" s="312" t="s">
        <v>38</v>
      </c>
      <c r="O8" s="313" t="s">
        <v>39</v>
      </c>
      <c r="P8" s="314" t="s">
        <v>40</v>
      </c>
      <c r="Q8" s="315" t="s">
        <v>396</v>
      </c>
      <c r="R8" s="316">
        <v>12</v>
      </c>
      <c r="S8" s="316">
        <v>18</v>
      </c>
      <c r="T8" s="317">
        <f>U8/O8</f>
        <v>917</v>
      </c>
      <c r="U8" s="318">
        <v>167169.1</v>
      </c>
      <c r="V8" s="319">
        <f aca="true" t="shared" si="0" ref="V8:V16">U8</f>
        <v>167169.1</v>
      </c>
      <c r="W8" s="320">
        <v>0</v>
      </c>
      <c r="X8" s="320">
        <v>0</v>
      </c>
      <c r="Y8" s="320">
        <v>0</v>
      </c>
      <c r="Z8" s="320">
        <v>0</v>
      </c>
      <c r="AA8" s="315"/>
    </row>
    <row r="9" spans="1:27" s="321" customFormat="1" ht="179.25" customHeight="1">
      <c r="A9" s="308" t="s">
        <v>219</v>
      </c>
      <c r="B9" s="309" t="s">
        <v>151</v>
      </c>
      <c r="C9" s="309" t="s">
        <v>29</v>
      </c>
      <c r="D9" s="309" t="s">
        <v>310</v>
      </c>
      <c r="E9" s="308" t="s">
        <v>41</v>
      </c>
      <c r="F9" s="310" t="s">
        <v>379</v>
      </c>
      <c r="G9" s="311" t="s">
        <v>31</v>
      </c>
      <c r="H9" s="311" t="s">
        <v>32</v>
      </c>
      <c r="I9" s="309" t="s">
        <v>33</v>
      </c>
      <c r="J9" s="309" t="s">
        <v>34</v>
      </c>
      <c r="K9" s="309" t="s">
        <v>35</v>
      </c>
      <c r="L9" s="309" t="s">
        <v>36</v>
      </c>
      <c r="M9" s="311" t="s">
        <v>37</v>
      </c>
      <c r="N9" s="312" t="s">
        <v>42</v>
      </c>
      <c r="O9" s="313" t="s">
        <v>43</v>
      </c>
      <c r="P9" s="314" t="s">
        <v>40</v>
      </c>
      <c r="Q9" s="315" t="s">
        <v>396</v>
      </c>
      <c r="R9" s="316">
        <v>26</v>
      </c>
      <c r="S9" s="316">
        <v>39</v>
      </c>
      <c r="T9" s="317">
        <f aca="true" t="shared" si="1" ref="T9:T45">U9/O9</f>
        <v>865.0018741633199</v>
      </c>
      <c r="U9" s="318">
        <v>129231.28</v>
      </c>
      <c r="V9" s="319">
        <f t="shared" si="0"/>
        <v>129231.28</v>
      </c>
      <c r="W9" s="320">
        <v>0</v>
      </c>
      <c r="X9" s="320">
        <v>0</v>
      </c>
      <c r="Y9" s="320">
        <v>0</v>
      </c>
      <c r="Z9" s="320">
        <v>0</v>
      </c>
      <c r="AA9" s="315"/>
    </row>
    <row r="10" spans="1:27" s="321" customFormat="1" ht="207.75" customHeight="1">
      <c r="A10" s="308" t="s">
        <v>220</v>
      </c>
      <c r="B10" s="309" t="s">
        <v>151</v>
      </c>
      <c r="C10" s="309" t="s">
        <v>29</v>
      </c>
      <c r="D10" s="309" t="s">
        <v>310</v>
      </c>
      <c r="E10" s="308" t="s">
        <v>41</v>
      </c>
      <c r="F10" s="310" t="s">
        <v>379</v>
      </c>
      <c r="G10" s="311" t="s">
        <v>31</v>
      </c>
      <c r="H10" s="311" t="s">
        <v>32</v>
      </c>
      <c r="I10" s="309" t="s">
        <v>33</v>
      </c>
      <c r="J10" s="309" t="s">
        <v>34</v>
      </c>
      <c r="K10" s="309" t="s">
        <v>35</v>
      </c>
      <c r="L10" s="309" t="s">
        <v>36</v>
      </c>
      <c r="M10" s="311" t="s">
        <v>37</v>
      </c>
      <c r="N10" s="312" t="s">
        <v>44</v>
      </c>
      <c r="O10" s="313" t="s">
        <v>45</v>
      </c>
      <c r="P10" s="314" t="s">
        <v>40</v>
      </c>
      <c r="Q10" s="315" t="s">
        <v>396</v>
      </c>
      <c r="R10" s="316">
        <v>36</v>
      </c>
      <c r="S10" s="316">
        <v>54</v>
      </c>
      <c r="T10" s="317">
        <f t="shared" si="1"/>
        <v>632.3483067911404</v>
      </c>
      <c r="U10" s="318">
        <f>386443.63-22463.89-18527.86</f>
        <v>345451.88</v>
      </c>
      <c r="V10" s="319">
        <f t="shared" si="0"/>
        <v>345451.88</v>
      </c>
      <c r="W10" s="320">
        <v>0</v>
      </c>
      <c r="X10" s="320">
        <v>0</v>
      </c>
      <c r="Y10" s="320">
        <v>0</v>
      </c>
      <c r="Z10" s="320">
        <v>0</v>
      </c>
      <c r="AA10" s="315"/>
    </row>
    <row r="11" spans="1:27" s="321" customFormat="1" ht="179.25" customHeight="1">
      <c r="A11" s="308" t="s">
        <v>137</v>
      </c>
      <c r="B11" s="309" t="s">
        <v>151</v>
      </c>
      <c r="C11" s="309" t="s">
        <v>29</v>
      </c>
      <c r="D11" s="309" t="s">
        <v>310</v>
      </c>
      <c r="E11" s="308" t="s">
        <v>41</v>
      </c>
      <c r="F11" s="310" t="s">
        <v>379</v>
      </c>
      <c r="G11" s="311" t="s">
        <v>31</v>
      </c>
      <c r="H11" s="311" t="s">
        <v>32</v>
      </c>
      <c r="I11" s="309" t="s">
        <v>33</v>
      </c>
      <c r="J11" s="309" t="s">
        <v>34</v>
      </c>
      <c r="K11" s="309" t="s">
        <v>35</v>
      </c>
      <c r="L11" s="309" t="s">
        <v>36</v>
      </c>
      <c r="M11" s="311" t="s">
        <v>37</v>
      </c>
      <c r="N11" s="312" t="s">
        <v>387</v>
      </c>
      <c r="O11" s="313" t="s">
        <v>46</v>
      </c>
      <c r="P11" s="314" t="s">
        <v>40</v>
      </c>
      <c r="Q11" s="315" t="s">
        <v>396</v>
      </c>
      <c r="R11" s="316">
        <v>36</v>
      </c>
      <c r="S11" s="316">
        <v>54</v>
      </c>
      <c r="T11" s="317">
        <f t="shared" si="1"/>
        <v>917.6463810930576</v>
      </c>
      <c r="U11" s="318">
        <v>124249.32</v>
      </c>
      <c r="V11" s="319">
        <f t="shared" si="0"/>
        <v>124249.32</v>
      </c>
      <c r="W11" s="320">
        <v>0</v>
      </c>
      <c r="X11" s="320">
        <v>0</v>
      </c>
      <c r="Y11" s="320">
        <v>0</v>
      </c>
      <c r="Z11" s="320">
        <v>0</v>
      </c>
      <c r="AA11" s="315"/>
    </row>
    <row r="12" spans="1:27" s="321" customFormat="1" ht="164.25" customHeight="1">
      <c r="A12" s="308" t="s">
        <v>221</v>
      </c>
      <c r="B12" s="309" t="s">
        <v>151</v>
      </c>
      <c r="C12" s="309" t="s">
        <v>29</v>
      </c>
      <c r="D12" s="309" t="s">
        <v>310</v>
      </c>
      <c r="E12" s="308" t="s">
        <v>41</v>
      </c>
      <c r="F12" s="310" t="s">
        <v>379</v>
      </c>
      <c r="G12" s="311" t="s">
        <v>31</v>
      </c>
      <c r="H12" s="311" t="s">
        <v>32</v>
      </c>
      <c r="I12" s="309" t="s">
        <v>33</v>
      </c>
      <c r="J12" s="309" t="s">
        <v>34</v>
      </c>
      <c r="K12" s="309" t="s">
        <v>35</v>
      </c>
      <c r="L12" s="309" t="s">
        <v>36</v>
      </c>
      <c r="M12" s="311" t="s">
        <v>37</v>
      </c>
      <c r="N12" s="312" t="s">
        <v>47</v>
      </c>
      <c r="O12" s="313" t="s">
        <v>48</v>
      </c>
      <c r="P12" s="314" t="s">
        <v>40</v>
      </c>
      <c r="Q12" s="315" t="s">
        <v>396</v>
      </c>
      <c r="R12" s="316">
        <v>32</v>
      </c>
      <c r="S12" s="316">
        <v>48</v>
      </c>
      <c r="T12" s="317">
        <f t="shared" si="1"/>
        <v>974.0901080631754</v>
      </c>
      <c r="U12" s="318">
        <v>117183.04</v>
      </c>
      <c r="V12" s="319">
        <f t="shared" si="0"/>
        <v>117183.04</v>
      </c>
      <c r="W12" s="320">
        <v>0</v>
      </c>
      <c r="X12" s="320">
        <v>0</v>
      </c>
      <c r="Y12" s="320">
        <v>0</v>
      </c>
      <c r="Z12" s="320">
        <v>0</v>
      </c>
      <c r="AA12" s="315"/>
    </row>
    <row r="13" spans="1:27" s="321" customFormat="1" ht="168.75" customHeight="1">
      <c r="A13" s="308" t="s">
        <v>388</v>
      </c>
      <c r="B13" s="309" t="s">
        <v>151</v>
      </c>
      <c r="C13" s="309" t="s">
        <v>29</v>
      </c>
      <c r="D13" s="309" t="s">
        <v>311</v>
      </c>
      <c r="E13" s="308" t="s">
        <v>49</v>
      </c>
      <c r="F13" s="310" t="s">
        <v>379</v>
      </c>
      <c r="G13" s="311" t="s">
        <v>31</v>
      </c>
      <c r="H13" s="311" t="s">
        <v>32</v>
      </c>
      <c r="I13" s="309" t="s">
        <v>33</v>
      </c>
      <c r="J13" s="309" t="s">
        <v>34</v>
      </c>
      <c r="K13" s="309" t="s">
        <v>35</v>
      </c>
      <c r="L13" s="309" t="s">
        <v>36</v>
      </c>
      <c r="M13" s="311" t="s">
        <v>37</v>
      </c>
      <c r="N13" s="312" t="s">
        <v>50</v>
      </c>
      <c r="O13" s="313" t="s">
        <v>51</v>
      </c>
      <c r="P13" s="314" t="s">
        <v>40</v>
      </c>
      <c r="Q13" s="315" t="s">
        <v>396</v>
      </c>
      <c r="R13" s="316">
        <v>20</v>
      </c>
      <c r="S13" s="316">
        <v>30</v>
      </c>
      <c r="T13" s="317">
        <f t="shared" si="1"/>
        <v>830.2845</v>
      </c>
      <c r="U13" s="318">
        <v>132845.52</v>
      </c>
      <c r="V13" s="319">
        <f t="shared" si="0"/>
        <v>132845.52</v>
      </c>
      <c r="W13" s="320">
        <v>0</v>
      </c>
      <c r="X13" s="320">
        <v>0</v>
      </c>
      <c r="Y13" s="320">
        <v>0</v>
      </c>
      <c r="Z13" s="320">
        <v>0</v>
      </c>
      <c r="AA13" s="315"/>
    </row>
    <row r="14" spans="1:27" s="321" customFormat="1" ht="168.75" customHeight="1">
      <c r="A14" s="308" t="s">
        <v>222</v>
      </c>
      <c r="B14" s="309" t="s">
        <v>151</v>
      </c>
      <c r="C14" s="309" t="s">
        <v>29</v>
      </c>
      <c r="D14" s="309" t="s">
        <v>311</v>
      </c>
      <c r="E14" s="308" t="s">
        <v>49</v>
      </c>
      <c r="F14" s="310" t="s">
        <v>379</v>
      </c>
      <c r="G14" s="311" t="s">
        <v>31</v>
      </c>
      <c r="H14" s="311" t="s">
        <v>32</v>
      </c>
      <c r="I14" s="309" t="s">
        <v>33</v>
      </c>
      <c r="J14" s="309" t="s">
        <v>34</v>
      </c>
      <c r="K14" s="309" t="s">
        <v>35</v>
      </c>
      <c r="L14" s="309" t="s">
        <v>36</v>
      </c>
      <c r="M14" s="311" t="s">
        <v>37</v>
      </c>
      <c r="N14" s="312" t="s">
        <v>52</v>
      </c>
      <c r="O14" s="313" t="s">
        <v>53</v>
      </c>
      <c r="P14" s="314" t="s">
        <v>40</v>
      </c>
      <c r="Q14" s="315" t="s">
        <v>396</v>
      </c>
      <c r="R14" s="316">
        <v>12</v>
      </c>
      <c r="S14" s="316">
        <v>18</v>
      </c>
      <c r="T14" s="317">
        <f t="shared" si="1"/>
        <v>824.1104</v>
      </c>
      <c r="U14" s="318">
        <v>103013.8</v>
      </c>
      <c r="V14" s="319">
        <f t="shared" si="0"/>
        <v>103013.8</v>
      </c>
      <c r="W14" s="320">
        <v>0</v>
      </c>
      <c r="X14" s="320">
        <v>0</v>
      </c>
      <c r="Y14" s="320">
        <v>0</v>
      </c>
      <c r="Z14" s="320">
        <v>0</v>
      </c>
      <c r="AA14" s="315"/>
    </row>
    <row r="15" spans="1:27" s="321" customFormat="1" ht="146.25" customHeight="1">
      <c r="A15" s="308" t="s">
        <v>223</v>
      </c>
      <c r="B15" s="309" t="s">
        <v>151</v>
      </c>
      <c r="C15" s="309" t="s">
        <v>29</v>
      </c>
      <c r="D15" s="309" t="s">
        <v>312</v>
      </c>
      <c r="E15" s="308" t="s">
        <v>54</v>
      </c>
      <c r="F15" s="310" t="s">
        <v>379</v>
      </c>
      <c r="G15" s="311" t="s">
        <v>31</v>
      </c>
      <c r="H15" s="311" t="s">
        <v>32</v>
      </c>
      <c r="I15" s="309" t="s">
        <v>33</v>
      </c>
      <c r="J15" s="309" t="s">
        <v>34</v>
      </c>
      <c r="K15" s="309" t="s">
        <v>35</v>
      </c>
      <c r="L15" s="309" t="s">
        <v>36</v>
      </c>
      <c r="M15" s="311" t="s">
        <v>37</v>
      </c>
      <c r="N15" s="312" t="s">
        <v>55</v>
      </c>
      <c r="O15" s="313" t="s">
        <v>56</v>
      </c>
      <c r="P15" s="314" t="s">
        <v>40</v>
      </c>
      <c r="Q15" s="315" t="s">
        <v>396</v>
      </c>
      <c r="R15" s="316">
        <v>14</v>
      </c>
      <c r="S15" s="316">
        <v>21</v>
      </c>
      <c r="T15" s="317">
        <f t="shared" si="1"/>
        <v>848.2407563025209</v>
      </c>
      <c r="U15" s="318">
        <v>100940.65</v>
      </c>
      <c r="V15" s="319">
        <f t="shared" si="0"/>
        <v>100940.65</v>
      </c>
      <c r="W15" s="320">
        <v>0</v>
      </c>
      <c r="X15" s="320">
        <v>0</v>
      </c>
      <c r="Y15" s="320">
        <v>0</v>
      </c>
      <c r="Z15" s="320">
        <v>0</v>
      </c>
      <c r="AA15" s="315"/>
    </row>
    <row r="16" spans="1:27" s="321" customFormat="1" ht="146.25" customHeight="1">
      <c r="A16" s="308" t="s">
        <v>224</v>
      </c>
      <c r="B16" s="309" t="s">
        <v>151</v>
      </c>
      <c r="C16" s="309" t="s">
        <v>29</v>
      </c>
      <c r="D16" s="309" t="s">
        <v>312</v>
      </c>
      <c r="E16" s="308" t="s">
        <v>54</v>
      </c>
      <c r="F16" s="310" t="s">
        <v>379</v>
      </c>
      <c r="G16" s="311" t="s">
        <v>31</v>
      </c>
      <c r="H16" s="311" t="s">
        <v>32</v>
      </c>
      <c r="I16" s="309" t="s">
        <v>33</v>
      </c>
      <c r="J16" s="309" t="s">
        <v>34</v>
      </c>
      <c r="K16" s="309" t="s">
        <v>35</v>
      </c>
      <c r="L16" s="309" t="s">
        <v>36</v>
      </c>
      <c r="M16" s="311" t="s">
        <v>37</v>
      </c>
      <c r="N16" s="312" t="s">
        <v>57</v>
      </c>
      <c r="O16" s="313">
        <v>52</v>
      </c>
      <c r="P16" s="314" t="s">
        <v>40</v>
      </c>
      <c r="Q16" s="315" t="s">
        <v>396</v>
      </c>
      <c r="R16" s="316">
        <v>6</v>
      </c>
      <c r="S16" s="316">
        <v>9</v>
      </c>
      <c r="T16" s="317">
        <f t="shared" si="1"/>
        <v>1073.0534615384615</v>
      </c>
      <c r="U16" s="318">
        <v>55798.78</v>
      </c>
      <c r="V16" s="319">
        <f t="shared" si="0"/>
        <v>55798.78</v>
      </c>
      <c r="W16" s="320">
        <v>0</v>
      </c>
      <c r="X16" s="320">
        <v>0</v>
      </c>
      <c r="Y16" s="320">
        <v>0</v>
      </c>
      <c r="Z16" s="320">
        <v>0</v>
      </c>
      <c r="AA16" s="315"/>
    </row>
    <row r="17" spans="1:27" s="188" customFormat="1" ht="158.25" customHeight="1">
      <c r="A17" s="308" t="s">
        <v>225</v>
      </c>
      <c r="B17" s="309" t="s">
        <v>151</v>
      </c>
      <c r="C17" s="309" t="s">
        <v>29</v>
      </c>
      <c r="D17" s="309">
        <v>110420043</v>
      </c>
      <c r="E17" s="308" t="s">
        <v>58</v>
      </c>
      <c r="F17" s="310" t="s">
        <v>59</v>
      </c>
      <c r="G17" s="311" t="s">
        <v>337</v>
      </c>
      <c r="H17" s="311" t="s">
        <v>60</v>
      </c>
      <c r="I17" s="309" t="s">
        <v>33</v>
      </c>
      <c r="J17" s="309" t="s">
        <v>34</v>
      </c>
      <c r="K17" s="309" t="s">
        <v>35</v>
      </c>
      <c r="L17" s="322" t="s">
        <v>375</v>
      </c>
      <c r="M17" s="311" t="s">
        <v>37</v>
      </c>
      <c r="N17" s="312" t="s">
        <v>61</v>
      </c>
      <c r="O17" s="313">
        <v>1</v>
      </c>
      <c r="P17" s="314" t="s">
        <v>62</v>
      </c>
      <c r="Q17" s="315" t="s">
        <v>396</v>
      </c>
      <c r="R17" s="316">
        <v>100</v>
      </c>
      <c r="S17" s="316">
        <v>150</v>
      </c>
      <c r="T17" s="317">
        <f t="shared" si="1"/>
        <v>4071790.39</v>
      </c>
      <c r="U17" s="318">
        <v>4071790.39</v>
      </c>
      <c r="V17" s="319">
        <v>60406.27</v>
      </c>
      <c r="W17" s="320">
        <v>0</v>
      </c>
      <c r="X17" s="320">
        <v>4011384.12</v>
      </c>
      <c r="Y17" s="320">
        <v>0</v>
      </c>
      <c r="Z17" s="320">
        <v>0</v>
      </c>
      <c r="AA17" s="316" t="s">
        <v>63</v>
      </c>
    </row>
    <row r="18" spans="1:27" s="188" customFormat="1" ht="158.25" customHeight="1">
      <c r="A18" s="308" t="s">
        <v>207</v>
      </c>
      <c r="B18" s="309" t="s">
        <v>151</v>
      </c>
      <c r="C18" s="309" t="s">
        <v>29</v>
      </c>
      <c r="D18" s="309" t="s">
        <v>320</v>
      </c>
      <c r="E18" s="308" t="s">
        <v>64</v>
      </c>
      <c r="F18" s="310" t="s">
        <v>370</v>
      </c>
      <c r="G18" s="311" t="s">
        <v>31</v>
      </c>
      <c r="H18" s="311" t="s">
        <v>326</v>
      </c>
      <c r="I18" s="309" t="s">
        <v>33</v>
      </c>
      <c r="J18" s="309" t="s">
        <v>34</v>
      </c>
      <c r="K18" s="309" t="s">
        <v>35</v>
      </c>
      <c r="L18" s="322" t="s">
        <v>375</v>
      </c>
      <c r="M18" s="311" t="s">
        <v>37</v>
      </c>
      <c r="N18" s="312" t="s">
        <v>65</v>
      </c>
      <c r="O18" s="313">
        <v>1</v>
      </c>
      <c r="P18" s="314" t="s">
        <v>66</v>
      </c>
      <c r="Q18" s="315" t="s">
        <v>396</v>
      </c>
      <c r="R18" s="316">
        <v>201</v>
      </c>
      <c r="S18" s="316">
        <v>225</v>
      </c>
      <c r="T18" s="317">
        <f t="shared" si="1"/>
        <v>685238.8400000001</v>
      </c>
      <c r="U18" s="318">
        <f>566746.29+118492.55</f>
        <v>685238.8400000001</v>
      </c>
      <c r="V18" s="319">
        <f>566746.29+118492.55</f>
        <v>685238.8400000001</v>
      </c>
      <c r="W18" s="320">
        <v>0</v>
      </c>
      <c r="X18" s="320">
        <v>0</v>
      </c>
      <c r="Y18" s="320">
        <v>0</v>
      </c>
      <c r="Z18" s="320">
        <v>0</v>
      </c>
      <c r="AA18" s="316" t="s">
        <v>63</v>
      </c>
    </row>
    <row r="19" spans="1:27" s="188" customFormat="1" ht="146.25" customHeight="1">
      <c r="A19" s="308" t="s">
        <v>208</v>
      </c>
      <c r="B19" s="309" t="s">
        <v>151</v>
      </c>
      <c r="C19" s="309" t="s">
        <v>29</v>
      </c>
      <c r="D19" s="309" t="s">
        <v>320</v>
      </c>
      <c r="E19" s="308" t="s">
        <v>64</v>
      </c>
      <c r="F19" s="310" t="s">
        <v>372</v>
      </c>
      <c r="G19" s="311" t="s">
        <v>31</v>
      </c>
      <c r="H19" s="311" t="s">
        <v>326</v>
      </c>
      <c r="I19" s="309" t="s">
        <v>33</v>
      </c>
      <c r="J19" s="309" t="s">
        <v>34</v>
      </c>
      <c r="K19" s="309" t="s">
        <v>35</v>
      </c>
      <c r="L19" s="322" t="s">
        <v>375</v>
      </c>
      <c r="M19" s="311" t="s">
        <v>37</v>
      </c>
      <c r="N19" s="312" t="s">
        <v>67</v>
      </c>
      <c r="O19" s="313">
        <v>1</v>
      </c>
      <c r="P19" s="314" t="s">
        <v>62</v>
      </c>
      <c r="Q19" s="315" t="s">
        <v>396</v>
      </c>
      <c r="R19" s="316">
        <v>201</v>
      </c>
      <c r="S19" s="316">
        <v>225</v>
      </c>
      <c r="T19" s="317">
        <f t="shared" si="1"/>
        <v>3152377.3</v>
      </c>
      <c r="U19" s="318">
        <f>V19+W19+X19+Y19+Z19</f>
        <v>3152377.3</v>
      </c>
      <c r="V19" s="319">
        <v>3152377.3</v>
      </c>
      <c r="W19" s="320">
        <v>0</v>
      </c>
      <c r="X19" s="320">
        <v>0</v>
      </c>
      <c r="Y19" s="320">
        <v>0</v>
      </c>
      <c r="Z19" s="320">
        <v>0</v>
      </c>
      <c r="AA19" s="316" t="s">
        <v>63</v>
      </c>
    </row>
    <row r="20" spans="1:27" s="188" customFormat="1" ht="185.25" customHeight="1">
      <c r="A20" s="308" t="s">
        <v>209</v>
      </c>
      <c r="B20" s="309" t="s">
        <v>151</v>
      </c>
      <c r="C20" s="309" t="s">
        <v>29</v>
      </c>
      <c r="D20" s="309" t="s">
        <v>152</v>
      </c>
      <c r="E20" s="308" t="s">
        <v>200</v>
      </c>
      <c r="F20" s="310" t="s">
        <v>59</v>
      </c>
      <c r="G20" s="311" t="s">
        <v>167</v>
      </c>
      <c r="H20" s="311" t="s">
        <v>32</v>
      </c>
      <c r="I20" s="309" t="s">
        <v>33</v>
      </c>
      <c r="J20" s="309" t="s">
        <v>34</v>
      </c>
      <c r="K20" s="309" t="s">
        <v>35</v>
      </c>
      <c r="L20" s="309" t="s">
        <v>36</v>
      </c>
      <c r="M20" s="311" t="s">
        <v>37</v>
      </c>
      <c r="N20" s="312" t="s">
        <v>68</v>
      </c>
      <c r="O20" s="313" t="s">
        <v>69</v>
      </c>
      <c r="P20" s="314" t="s">
        <v>40</v>
      </c>
      <c r="Q20" s="315" t="s">
        <v>396</v>
      </c>
      <c r="R20" s="316">
        <v>16</v>
      </c>
      <c r="S20" s="316">
        <v>24</v>
      </c>
      <c r="T20" s="317">
        <f t="shared" si="1"/>
        <v>1284.496036988111</v>
      </c>
      <c r="U20" s="318">
        <v>97236.35</v>
      </c>
      <c r="V20" s="319">
        <f>U20</f>
        <v>97236.35</v>
      </c>
      <c r="W20" s="320">
        <v>0</v>
      </c>
      <c r="X20" s="320">
        <v>0</v>
      </c>
      <c r="Y20" s="320">
        <v>0</v>
      </c>
      <c r="Z20" s="320">
        <v>0</v>
      </c>
      <c r="AA20" s="315"/>
    </row>
    <row r="21" spans="1:27" s="321" customFormat="1" ht="209.25" customHeight="1">
      <c r="A21" s="308" t="s">
        <v>210</v>
      </c>
      <c r="B21" s="309" t="s">
        <v>151</v>
      </c>
      <c r="C21" s="309" t="s">
        <v>29</v>
      </c>
      <c r="D21" s="309" t="s">
        <v>152</v>
      </c>
      <c r="E21" s="308" t="s">
        <v>200</v>
      </c>
      <c r="F21" s="310" t="s">
        <v>59</v>
      </c>
      <c r="G21" s="311" t="s">
        <v>167</v>
      </c>
      <c r="H21" s="311" t="s">
        <v>32</v>
      </c>
      <c r="I21" s="309" t="s">
        <v>33</v>
      </c>
      <c r="J21" s="309" t="s">
        <v>34</v>
      </c>
      <c r="K21" s="309" t="s">
        <v>35</v>
      </c>
      <c r="L21" s="322" t="s">
        <v>376</v>
      </c>
      <c r="M21" s="311" t="s">
        <v>37</v>
      </c>
      <c r="N21" s="312" t="s">
        <v>198</v>
      </c>
      <c r="O21" s="313" t="s">
        <v>70</v>
      </c>
      <c r="P21" s="314" t="s">
        <v>40</v>
      </c>
      <c r="Q21" s="315" t="s">
        <v>396</v>
      </c>
      <c r="R21" s="316">
        <v>96</v>
      </c>
      <c r="S21" s="316">
        <v>144</v>
      </c>
      <c r="T21" s="317">
        <f t="shared" si="1"/>
        <v>436.2431830072992</v>
      </c>
      <c r="U21" s="318">
        <f>(245342.02*1.16)*1.05</f>
        <v>298826.58035999996</v>
      </c>
      <c r="V21" s="319">
        <f>U21</f>
        <v>298826.58035999996</v>
      </c>
      <c r="W21" s="320">
        <v>0</v>
      </c>
      <c r="X21" s="320">
        <v>0</v>
      </c>
      <c r="Y21" s="320">
        <v>0</v>
      </c>
      <c r="Z21" s="320">
        <v>0</v>
      </c>
      <c r="AA21" s="315"/>
    </row>
    <row r="22" spans="1:27" s="188" customFormat="1" ht="144.75" customHeight="1">
      <c r="A22" s="308" t="s">
        <v>211</v>
      </c>
      <c r="B22" s="309" t="s">
        <v>151</v>
      </c>
      <c r="C22" s="309" t="s">
        <v>29</v>
      </c>
      <c r="D22" s="309" t="s">
        <v>314</v>
      </c>
      <c r="E22" s="308" t="s">
        <v>411</v>
      </c>
      <c r="F22" s="310" t="s">
        <v>371</v>
      </c>
      <c r="G22" s="311" t="s">
        <v>31</v>
      </c>
      <c r="H22" s="311" t="s">
        <v>32</v>
      </c>
      <c r="I22" s="309" t="s">
        <v>33</v>
      </c>
      <c r="J22" s="309" t="s">
        <v>34</v>
      </c>
      <c r="K22" s="309" t="s">
        <v>35</v>
      </c>
      <c r="L22" s="309" t="s">
        <v>36</v>
      </c>
      <c r="M22" s="311" t="s">
        <v>37</v>
      </c>
      <c r="N22" s="312" t="s">
        <v>412</v>
      </c>
      <c r="O22" s="313">
        <v>2412.57</v>
      </c>
      <c r="P22" s="314" t="s">
        <v>40</v>
      </c>
      <c r="Q22" s="315" t="s">
        <v>396</v>
      </c>
      <c r="R22" s="316">
        <v>31</v>
      </c>
      <c r="S22" s="316">
        <v>39</v>
      </c>
      <c r="T22" s="317">
        <f t="shared" si="1"/>
        <v>265.2772769287523</v>
      </c>
      <c r="U22" s="318">
        <f>V22+W22+X22+Y22+Z22</f>
        <v>640000</v>
      </c>
      <c r="V22" s="319">
        <v>640000</v>
      </c>
      <c r="W22" s="320">
        <v>0</v>
      </c>
      <c r="X22" s="320">
        <v>0</v>
      </c>
      <c r="Y22" s="320">
        <v>0</v>
      </c>
      <c r="Z22" s="320">
        <v>0</v>
      </c>
      <c r="AA22" s="316" t="s">
        <v>71</v>
      </c>
    </row>
    <row r="23" spans="1:27" s="321" customFormat="1" ht="197.25" customHeight="1">
      <c r="A23" s="308" t="s">
        <v>212</v>
      </c>
      <c r="B23" s="309" t="s">
        <v>151</v>
      </c>
      <c r="C23" s="309" t="s">
        <v>29</v>
      </c>
      <c r="D23" s="309" t="s">
        <v>152</v>
      </c>
      <c r="E23" s="308" t="s">
        <v>313</v>
      </c>
      <c r="F23" s="310" t="s">
        <v>59</v>
      </c>
      <c r="G23" s="311" t="s">
        <v>327</v>
      </c>
      <c r="H23" s="311" t="s">
        <v>60</v>
      </c>
      <c r="I23" s="309" t="s">
        <v>33</v>
      </c>
      <c r="J23" s="309" t="s">
        <v>34</v>
      </c>
      <c r="K23" s="309" t="s">
        <v>35</v>
      </c>
      <c r="L23" s="322" t="s">
        <v>376</v>
      </c>
      <c r="M23" s="311" t="s">
        <v>37</v>
      </c>
      <c r="N23" s="312" t="s">
        <v>72</v>
      </c>
      <c r="O23" s="313">
        <v>1</v>
      </c>
      <c r="P23" s="314" t="s">
        <v>66</v>
      </c>
      <c r="Q23" s="315" t="s">
        <v>396</v>
      </c>
      <c r="R23" s="316">
        <v>644</v>
      </c>
      <c r="S23" s="316">
        <v>966</v>
      </c>
      <c r="T23" s="317">
        <f t="shared" si="1"/>
        <v>500000</v>
      </c>
      <c r="U23" s="318">
        <v>500000</v>
      </c>
      <c r="V23" s="319">
        <f>U23</f>
        <v>500000</v>
      </c>
      <c r="W23" s="320">
        <v>0</v>
      </c>
      <c r="X23" s="320">
        <v>0</v>
      </c>
      <c r="Y23" s="320">
        <v>0</v>
      </c>
      <c r="Z23" s="320">
        <v>0</v>
      </c>
      <c r="AA23" s="315"/>
    </row>
    <row r="24" spans="1:27" s="321" customFormat="1" ht="216.75" customHeight="1">
      <c r="A24" s="308" t="s">
        <v>213</v>
      </c>
      <c r="B24" s="309" t="s">
        <v>151</v>
      </c>
      <c r="C24" s="309" t="s">
        <v>29</v>
      </c>
      <c r="D24" s="309" t="s">
        <v>152</v>
      </c>
      <c r="E24" s="308" t="s">
        <v>313</v>
      </c>
      <c r="F24" s="310" t="s">
        <v>59</v>
      </c>
      <c r="G24" s="311" t="s">
        <v>327</v>
      </c>
      <c r="H24" s="311" t="s">
        <v>60</v>
      </c>
      <c r="I24" s="309" t="s">
        <v>33</v>
      </c>
      <c r="J24" s="309" t="s">
        <v>34</v>
      </c>
      <c r="K24" s="309" t="s">
        <v>35</v>
      </c>
      <c r="L24" s="322" t="s">
        <v>66</v>
      </c>
      <c r="M24" s="311" t="s">
        <v>37</v>
      </c>
      <c r="N24" s="312" t="s">
        <v>413</v>
      </c>
      <c r="O24" s="313">
        <v>1</v>
      </c>
      <c r="P24" s="314" t="s">
        <v>66</v>
      </c>
      <c r="Q24" s="315" t="s">
        <v>396</v>
      </c>
      <c r="R24" s="316">
        <v>644</v>
      </c>
      <c r="S24" s="316">
        <v>966</v>
      </c>
      <c r="T24" s="317">
        <f t="shared" si="1"/>
        <v>450000</v>
      </c>
      <c r="U24" s="318">
        <v>450000</v>
      </c>
      <c r="V24" s="319">
        <f>U24</f>
        <v>450000</v>
      </c>
      <c r="W24" s="320">
        <v>0</v>
      </c>
      <c r="X24" s="320">
        <v>0</v>
      </c>
      <c r="Y24" s="320">
        <v>0</v>
      </c>
      <c r="Z24" s="320">
        <v>0</v>
      </c>
      <c r="AA24" s="315"/>
    </row>
    <row r="25" spans="1:27" s="321" customFormat="1" ht="227.25" customHeight="1">
      <c r="A25" s="308" t="s">
        <v>214</v>
      </c>
      <c r="B25" s="309" t="s">
        <v>151</v>
      </c>
      <c r="C25" s="309" t="s">
        <v>29</v>
      </c>
      <c r="D25" s="309" t="s">
        <v>152</v>
      </c>
      <c r="E25" s="308" t="s">
        <v>201</v>
      </c>
      <c r="F25" s="310" t="s">
        <v>59</v>
      </c>
      <c r="G25" s="311" t="s">
        <v>328</v>
      </c>
      <c r="H25" s="311" t="s">
        <v>60</v>
      </c>
      <c r="I25" s="309" t="s">
        <v>33</v>
      </c>
      <c r="J25" s="309" t="s">
        <v>34</v>
      </c>
      <c r="K25" s="309" t="s">
        <v>35</v>
      </c>
      <c r="L25" s="322" t="s">
        <v>66</v>
      </c>
      <c r="M25" s="311" t="s">
        <v>37</v>
      </c>
      <c r="N25" s="312" t="s">
        <v>414</v>
      </c>
      <c r="O25" s="313">
        <v>1</v>
      </c>
      <c r="P25" s="314" t="s">
        <v>66</v>
      </c>
      <c r="Q25" s="315" t="s">
        <v>396</v>
      </c>
      <c r="R25" s="316">
        <v>948</v>
      </c>
      <c r="S25" s="316">
        <v>1423</v>
      </c>
      <c r="T25" s="317">
        <f t="shared" si="1"/>
        <v>450000</v>
      </c>
      <c r="U25" s="318">
        <v>450000</v>
      </c>
      <c r="V25" s="319">
        <f>U25</f>
        <v>450000</v>
      </c>
      <c r="W25" s="320">
        <v>0</v>
      </c>
      <c r="X25" s="320">
        <v>0</v>
      </c>
      <c r="Y25" s="320">
        <v>0</v>
      </c>
      <c r="Z25" s="320">
        <v>0</v>
      </c>
      <c r="AA25" s="315"/>
    </row>
    <row r="26" spans="1:27" s="321" customFormat="1" ht="276.75" customHeight="1">
      <c r="A26" s="308" t="s">
        <v>215</v>
      </c>
      <c r="B26" s="309" t="s">
        <v>151</v>
      </c>
      <c r="C26" s="309" t="s">
        <v>29</v>
      </c>
      <c r="D26" s="309" t="s">
        <v>152</v>
      </c>
      <c r="E26" s="308" t="s">
        <v>329</v>
      </c>
      <c r="F26" s="310" t="s">
        <v>59</v>
      </c>
      <c r="G26" s="311" t="s">
        <v>330</v>
      </c>
      <c r="H26" s="311" t="s">
        <v>60</v>
      </c>
      <c r="I26" s="309" t="s">
        <v>33</v>
      </c>
      <c r="J26" s="309" t="s">
        <v>34</v>
      </c>
      <c r="K26" s="309" t="s">
        <v>35</v>
      </c>
      <c r="L26" s="322" t="s">
        <v>66</v>
      </c>
      <c r="M26" s="311" t="s">
        <v>37</v>
      </c>
      <c r="N26" s="323" t="s">
        <v>536</v>
      </c>
      <c r="O26" s="313">
        <v>2</v>
      </c>
      <c r="P26" s="314" t="s">
        <v>66</v>
      </c>
      <c r="Q26" s="315" t="s">
        <v>396</v>
      </c>
      <c r="R26" s="316">
        <v>1392</v>
      </c>
      <c r="S26" s="316">
        <v>2175</v>
      </c>
      <c r="T26" s="317">
        <f t="shared" si="1"/>
        <v>450000</v>
      </c>
      <c r="U26" s="318">
        <v>900000</v>
      </c>
      <c r="V26" s="319">
        <v>225000</v>
      </c>
      <c r="W26" s="320">
        <v>0</v>
      </c>
      <c r="X26" s="318">
        <v>675000</v>
      </c>
      <c r="Y26" s="320">
        <v>0</v>
      </c>
      <c r="Z26" s="320">
        <v>0</v>
      </c>
      <c r="AA26" s="315" t="s">
        <v>534</v>
      </c>
    </row>
    <row r="27" spans="1:27" s="321" customFormat="1" ht="188.25" customHeight="1">
      <c r="A27" s="308" t="s">
        <v>216</v>
      </c>
      <c r="B27" s="309" t="s">
        <v>151</v>
      </c>
      <c r="C27" s="309" t="s">
        <v>29</v>
      </c>
      <c r="D27" s="309" t="s">
        <v>152</v>
      </c>
      <c r="E27" s="308" t="s">
        <v>331</v>
      </c>
      <c r="F27" s="310" t="s">
        <v>59</v>
      </c>
      <c r="G27" s="311" t="s">
        <v>204</v>
      </c>
      <c r="H27" s="311" t="s">
        <v>60</v>
      </c>
      <c r="I27" s="309" t="s">
        <v>33</v>
      </c>
      <c r="J27" s="309" t="s">
        <v>34</v>
      </c>
      <c r="K27" s="309" t="s">
        <v>35</v>
      </c>
      <c r="L27" s="322" t="s">
        <v>66</v>
      </c>
      <c r="M27" s="311" t="s">
        <v>37</v>
      </c>
      <c r="N27" s="323" t="s">
        <v>535</v>
      </c>
      <c r="O27" s="313">
        <v>2</v>
      </c>
      <c r="P27" s="314" t="s">
        <v>66</v>
      </c>
      <c r="Q27" s="315" t="s">
        <v>396</v>
      </c>
      <c r="R27" s="316">
        <v>806.4</v>
      </c>
      <c r="S27" s="316">
        <v>1209</v>
      </c>
      <c r="T27" s="317">
        <f t="shared" si="1"/>
        <v>435000</v>
      </c>
      <c r="U27" s="318">
        <v>870000</v>
      </c>
      <c r="V27" s="319">
        <f>U27-X27</f>
        <v>436666.3</v>
      </c>
      <c r="W27" s="320">
        <v>0</v>
      </c>
      <c r="X27" s="318">
        <v>433333.7</v>
      </c>
      <c r="Y27" s="320">
        <v>0</v>
      </c>
      <c r="Z27" s="320">
        <v>0</v>
      </c>
      <c r="AA27" s="315" t="s">
        <v>534</v>
      </c>
    </row>
    <row r="28" spans="1:27" s="188" customFormat="1" ht="164.25" customHeight="1">
      <c r="A28" s="308" t="s">
        <v>226</v>
      </c>
      <c r="B28" s="309" t="s">
        <v>151</v>
      </c>
      <c r="C28" s="309" t="s">
        <v>29</v>
      </c>
      <c r="D28" s="309" t="s">
        <v>152</v>
      </c>
      <c r="E28" s="308" t="s">
        <v>74</v>
      </c>
      <c r="F28" s="310" t="s">
        <v>59</v>
      </c>
      <c r="G28" s="311" t="s">
        <v>332</v>
      </c>
      <c r="H28" s="311" t="s">
        <v>32</v>
      </c>
      <c r="I28" s="309" t="s">
        <v>33</v>
      </c>
      <c r="J28" s="309" t="s">
        <v>34</v>
      </c>
      <c r="K28" s="309" t="s">
        <v>35</v>
      </c>
      <c r="L28" s="309" t="s">
        <v>36</v>
      </c>
      <c r="M28" s="311" t="s">
        <v>37</v>
      </c>
      <c r="N28" s="312" t="s">
        <v>75</v>
      </c>
      <c r="O28" s="313" t="s">
        <v>76</v>
      </c>
      <c r="P28" s="314" t="s">
        <v>40</v>
      </c>
      <c r="Q28" s="315" t="s">
        <v>396</v>
      </c>
      <c r="R28" s="316">
        <v>12</v>
      </c>
      <c r="S28" s="316">
        <v>18</v>
      </c>
      <c r="T28" s="317">
        <f t="shared" si="1"/>
        <v>347.35799218617296</v>
      </c>
      <c r="U28" s="318">
        <f>V28+W28+X28+Y28+Z28</f>
        <v>40897.93</v>
      </c>
      <c r="V28" s="319">
        <v>40897.93</v>
      </c>
      <c r="W28" s="320">
        <v>0</v>
      </c>
      <c r="X28" s="320">
        <v>0</v>
      </c>
      <c r="Y28" s="320">
        <v>0</v>
      </c>
      <c r="Z28" s="320">
        <v>0</v>
      </c>
      <c r="AA28" s="315"/>
    </row>
    <row r="29" spans="1:27" s="188" customFormat="1" ht="146.25" customHeight="1">
      <c r="A29" s="308" t="s">
        <v>227</v>
      </c>
      <c r="B29" s="309" t="s">
        <v>151</v>
      </c>
      <c r="C29" s="309" t="s">
        <v>29</v>
      </c>
      <c r="D29" s="309" t="s">
        <v>152</v>
      </c>
      <c r="E29" s="308" t="s">
        <v>74</v>
      </c>
      <c r="F29" s="310" t="s">
        <v>59</v>
      </c>
      <c r="G29" s="311" t="s">
        <v>332</v>
      </c>
      <c r="H29" s="311" t="s">
        <v>32</v>
      </c>
      <c r="I29" s="309" t="s">
        <v>33</v>
      </c>
      <c r="J29" s="309" t="s">
        <v>34</v>
      </c>
      <c r="K29" s="309" t="s">
        <v>35</v>
      </c>
      <c r="L29" s="309" t="s">
        <v>36</v>
      </c>
      <c r="M29" s="311" t="s">
        <v>37</v>
      </c>
      <c r="N29" s="312" t="s">
        <v>77</v>
      </c>
      <c r="O29" s="313" t="s">
        <v>78</v>
      </c>
      <c r="P29" s="314" t="s">
        <v>40</v>
      </c>
      <c r="Q29" s="315" t="s">
        <v>396</v>
      </c>
      <c r="R29" s="316">
        <v>22</v>
      </c>
      <c r="S29" s="316">
        <v>33</v>
      </c>
      <c r="T29" s="317">
        <f t="shared" si="1"/>
        <v>365.8134038800705</v>
      </c>
      <c r="U29" s="318">
        <f>V29+W29+X29+Y29+Z29</f>
        <v>41483.24</v>
      </c>
      <c r="V29" s="319">
        <v>41483.24</v>
      </c>
      <c r="W29" s="320">
        <v>0</v>
      </c>
      <c r="X29" s="320">
        <v>0</v>
      </c>
      <c r="Y29" s="320">
        <v>0</v>
      </c>
      <c r="Z29" s="320">
        <v>0</v>
      </c>
      <c r="AA29" s="315"/>
    </row>
    <row r="30" spans="1:27" s="188" customFormat="1" ht="168.75" customHeight="1">
      <c r="A30" s="308" t="s">
        <v>228</v>
      </c>
      <c r="B30" s="309" t="s">
        <v>151</v>
      </c>
      <c r="C30" s="309" t="s">
        <v>29</v>
      </c>
      <c r="D30" s="309" t="s">
        <v>152</v>
      </c>
      <c r="E30" s="308" t="s">
        <v>74</v>
      </c>
      <c r="F30" s="310" t="s">
        <v>59</v>
      </c>
      <c r="G30" s="311" t="s">
        <v>332</v>
      </c>
      <c r="H30" s="311" t="s">
        <v>32</v>
      </c>
      <c r="I30" s="309" t="s">
        <v>33</v>
      </c>
      <c r="J30" s="309" t="s">
        <v>34</v>
      </c>
      <c r="K30" s="309" t="s">
        <v>35</v>
      </c>
      <c r="L30" s="309" t="s">
        <v>36</v>
      </c>
      <c r="M30" s="311" t="s">
        <v>37</v>
      </c>
      <c r="N30" s="312" t="s">
        <v>79</v>
      </c>
      <c r="O30" s="313" t="s">
        <v>80</v>
      </c>
      <c r="P30" s="314" t="s">
        <v>40</v>
      </c>
      <c r="Q30" s="315" t="s">
        <v>396</v>
      </c>
      <c r="R30" s="316">
        <v>6</v>
      </c>
      <c r="S30" s="316">
        <v>10</v>
      </c>
      <c r="T30" s="317">
        <f t="shared" si="1"/>
        <v>515.926724137931</v>
      </c>
      <c r="U30" s="318">
        <v>29923.75</v>
      </c>
      <c r="V30" s="319">
        <f aca="true" t="shared" si="2" ref="V30:V45">U30</f>
        <v>29923.75</v>
      </c>
      <c r="W30" s="320">
        <v>0</v>
      </c>
      <c r="X30" s="320">
        <v>0</v>
      </c>
      <c r="Y30" s="320">
        <v>0</v>
      </c>
      <c r="Z30" s="320">
        <v>0</v>
      </c>
      <c r="AA30" s="315"/>
    </row>
    <row r="31" spans="1:27" s="188" customFormat="1" ht="198.75" customHeight="1">
      <c r="A31" s="308" t="s">
        <v>229</v>
      </c>
      <c r="B31" s="309" t="s">
        <v>151</v>
      </c>
      <c r="C31" s="309" t="s">
        <v>29</v>
      </c>
      <c r="D31" s="309" t="s">
        <v>152</v>
      </c>
      <c r="E31" s="308" t="s">
        <v>200</v>
      </c>
      <c r="F31" s="310" t="s">
        <v>59</v>
      </c>
      <c r="G31" s="311" t="s">
        <v>167</v>
      </c>
      <c r="H31" s="311" t="s">
        <v>32</v>
      </c>
      <c r="I31" s="309" t="s">
        <v>33</v>
      </c>
      <c r="J31" s="309" t="s">
        <v>34</v>
      </c>
      <c r="K31" s="309" t="s">
        <v>35</v>
      </c>
      <c r="L31" s="322" t="s">
        <v>376</v>
      </c>
      <c r="M31" s="311" t="s">
        <v>37</v>
      </c>
      <c r="N31" s="312" t="s">
        <v>81</v>
      </c>
      <c r="O31" s="313" t="s">
        <v>82</v>
      </c>
      <c r="P31" s="314" t="s">
        <v>40</v>
      </c>
      <c r="Q31" s="315" t="s">
        <v>396</v>
      </c>
      <c r="R31" s="316">
        <v>16</v>
      </c>
      <c r="S31" s="316">
        <v>28</v>
      </c>
      <c r="T31" s="317">
        <f t="shared" si="1"/>
        <v>1311.028983186549</v>
      </c>
      <c r="U31" s="318">
        <v>163747.52</v>
      </c>
      <c r="V31" s="319">
        <f t="shared" si="2"/>
        <v>163747.52</v>
      </c>
      <c r="W31" s="320">
        <v>0</v>
      </c>
      <c r="X31" s="320">
        <v>0</v>
      </c>
      <c r="Y31" s="320">
        <v>0</v>
      </c>
      <c r="Z31" s="320">
        <v>0</v>
      </c>
      <c r="AA31" s="315"/>
    </row>
    <row r="32" spans="1:27" s="188" customFormat="1" ht="225.75" customHeight="1">
      <c r="A32" s="308" t="s">
        <v>230</v>
      </c>
      <c r="B32" s="309" t="s">
        <v>151</v>
      </c>
      <c r="C32" s="309" t="s">
        <v>29</v>
      </c>
      <c r="D32" s="309" t="s">
        <v>152</v>
      </c>
      <c r="E32" s="308" t="s">
        <v>201</v>
      </c>
      <c r="F32" s="310" t="s">
        <v>59</v>
      </c>
      <c r="G32" s="311" t="s">
        <v>328</v>
      </c>
      <c r="H32" s="311" t="s">
        <v>60</v>
      </c>
      <c r="I32" s="309" t="s">
        <v>33</v>
      </c>
      <c r="J32" s="309" t="s">
        <v>34</v>
      </c>
      <c r="K32" s="309" t="s">
        <v>35</v>
      </c>
      <c r="L32" s="322" t="s">
        <v>376</v>
      </c>
      <c r="M32" s="311" t="s">
        <v>37</v>
      </c>
      <c r="N32" s="312" t="s">
        <v>83</v>
      </c>
      <c r="O32" s="313" t="s">
        <v>84</v>
      </c>
      <c r="P32" s="314" t="s">
        <v>40</v>
      </c>
      <c r="Q32" s="315" t="s">
        <v>396</v>
      </c>
      <c r="R32" s="316">
        <v>30</v>
      </c>
      <c r="S32" s="316">
        <v>45</v>
      </c>
      <c r="T32" s="317">
        <f t="shared" si="1"/>
        <v>1070.447874601488</v>
      </c>
      <c r="U32" s="318">
        <v>201458.29</v>
      </c>
      <c r="V32" s="319">
        <f t="shared" si="2"/>
        <v>201458.29</v>
      </c>
      <c r="W32" s="320">
        <v>0</v>
      </c>
      <c r="X32" s="320">
        <v>0</v>
      </c>
      <c r="Y32" s="320">
        <v>0</v>
      </c>
      <c r="Z32" s="320">
        <v>0</v>
      </c>
      <c r="AA32" s="315"/>
    </row>
    <row r="33" spans="1:27" s="188" customFormat="1" ht="234" customHeight="1">
      <c r="A33" s="308" t="s">
        <v>231</v>
      </c>
      <c r="B33" s="309" t="s">
        <v>151</v>
      </c>
      <c r="C33" s="309" t="s">
        <v>29</v>
      </c>
      <c r="D33" s="309" t="s">
        <v>152</v>
      </c>
      <c r="E33" s="308" t="s">
        <v>201</v>
      </c>
      <c r="F33" s="310" t="s">
        <v>59</v>
      </c>
      <c r="G33" s="311" t="s">
        <v>328</v>
      </c>
      <c r="H33" s="311" t="s">
        <v>60</v>
      </c>
      <c r="I33" s="309" t="s">
        <v>33</v>
      </c>
      <c r="J33" s="309" t="s">
        <v>34</v>
      </c>
      <c r="K33" s="309" t="s">
        <v>35</v>
      </c>
      <c r="L33" s="322" t="s">
        <v>376</v>
      </c>
      <c r="M33" s="311" t="s">
        <v>37</v>
      </c>
      <c r="N33" s="312" t="s">
        <v>85</v>
      </c>
      <c r="O33" s="313" t="s">
        <v>86</v>
      </c>
      <c r="P33" s="314" t="s">
        <v>40</v>
      </c>
      <c r="Q33" s="315" t="s">
        <v>396</v>
      </c>
      <c r="R33" s="316">
        <v>20</v>
      </c>
      <c r="S33" s="316">
        <v>20</v>
      </c>
      <c r="T33" s="317">
        <f t="shared" si="1"/>
        <v>1237.503488372093</v>
      </c>
      <c r="U33" s="318">
        <v>95782.77</v>
      </c>
      <c r="V33" s="319">
        <f t="shared" si="2"/>
        <v>95782.77</v>
      </c>
      <c r="W33" s="320">
        <v>0</v>
      </c>
      <c r="X33" s="320">
        <v>0</v>
      </c>
      <c r="Y33" s="320">
        <v>0</v>
      </c>
      <c r="Z33" s="320">
        <v>0</v>
      </c>
      <c r="AA33" s="315"/>
    </row>
    <row r="34" spans="1:27" s="188" customFormat="1" ht="224.25" customHeight="1">
      <c r="A34" s="308" t="s">
        <v>232</v>
      </c>
      <c r="B34" s="309" t="s">
        <v>151</v>
      </c>
      <c r="C34" s="309" t="s">
        <v>29</v>
      </c>
      <c r="D34" s="309" t="s">
        <v>152</v>
      </c>
      <c r="E34" s="308" t="s">
        <v>201</v>
      </c>
      <c r="F34" s="310" t="s">
        <v>59</v>
      </c>
      <c r="G34" s="311" t="s">
        <v>328</v>
      </c>
      <c r="H34" s="311" t="s">
        <v>60</v>
      </c>
      <c r="I34" s="309" t="s">
        <v>33</v>
      </c>
      <c r="J34" s="309" t="s">
        <v>34</v>
      </c>
      <c r="K34" s="309" t="s">
        <v>35</v>
      </c>
      <c r="L34" s="322" t="s">
        <v>376</v>
      </c>
      <c r="M34" s="311" t="s">
        <v>37</v>
      </c>
      <c r="N34" s="312" t="s">
        <v>87</v>
      </c>
      <c r="O34" s="313" t="s">
        <v>88</v>
      </c>
      <c r="P34" s="314" t="s">
        <v>40</v>
      </c>
      <c r="Q34" s="315" t="s">
        <v>396</v>
      </c>
      <c r="R34" s="316">
        <v>26</v>
      </c>
      <c r="S34" s="316">
        <v>39</v>
      </c>
      <c r="T34" s="317">
        <f t="shared" si="1"/>
        <v>1246.7686900958465</v>
      </c>
      <c r="U34" s="318">
        <v>117071.58</v>
      </c>
      <c r="V34" s="319">
        <f t="shared" si="2"/>
        <v>117071.58</v>
      </c>
      <c r="W34" s="320">
        <v>0</v>
      </c>
      <c r="X34" s="320">
        <v>0</v>
      </c>
      <c r="Y34" s="320">
        <v>0</v>
      </c>
      <c r="Z34" s="320">
        <v>0</v>
      </c>
      <c r="AA34" s="315"/>
    </row>
    <row r="35" spans="1:27" s="188" customFormat="1" ht="228.75" customHeight="1">
      <c r="A35" s="308" t="s">
        <v>233</v>
      </c>
      <c r="B35" s="309" t="s">
        <v>151</v>
      </c>
      <c r="C35" s="309" t="s">
        <v>29</v>
      </c>
      <c r="D35" s="309" t="s">
        <v>152</v>
      </c>
      <c r="E35" s="308" t="s">
        <v>201</v>
      </c>
      <c r="F35" s="310" t="s">
        <v>59</v>
      </c>
      <c r="G35" s="311" t="s">
        <v>335</v>
      </c>
      <c r="H35" s="311" t="s">
        <v>60</v>
      </c>
      <c r="I35" s="309" t="s">
        <v>33</v>
      </c>
      <c r="J35" s="309" t="s">
        <v>34</v>
      </c>
      <c r="K35" s="309" t="s">
        <v>35</v>
      </c>
      <c r="L35" s="322" t="s">
        <v>376</v>
      </c>
      <c r="M35" s="311" t="s">
        <v>37</v>
      </c>
      <c r="N35" s="312" t="s">
        <v>89</v>
      </c>
      <c r="O35" s="313" t="s">
        <v>90</v>
      </c>
      <c r="P35" s="314" t="s">
        <v>40</v>
      </c>
      <c r="Q35" s="315" t="s">
        <v>396</v>
      </c>
      <c r="R35" s="316">
        <v>22</v>
      </c>
      <c r="S35" s="316">
        <v>33</v>
      </c>
      <c r="T35" s="317">
        <f t="shared" si="1"/>
        <v>1446.9759999999999</v>
      </c>
      <c r="U35" s="318">
        <v>83201.12</v>
      </c>
      <c r="V35" s="319">
        <f t="shared" si="2"/>
        <v>83201.12</v>
      </c>
      <c r="W35" s="320">
        <v>0</v>
      </c>
      <c r="X35" s="320">
        <v>0</v>
      </c>
      <c r="Y35" s="320">
        <v>0</v>
      </c>
      <c r="Z35" s="320">
        <v>0</v>
      </c>
      <c r="AA35" s="315"/>
    </row>
    <row r="36" spans="1:27" s="188" customFormat="1" ht="203.25" customHeight="1">
      <c r="A36" s="308" t="s">
        <v>234</v>
      </c>
      <c r="B36" s="309" t="s">
        <v>151</v>
      </c>
      <c r="C36" s="309" t="s">
        <v>29</v>
      </c>
      <c r="D36" s="309" t="s">
        <v>152</v>
      </c>
      <c r="E36" s="308" t="s">
        <v>200</v>
      </c>
      <c r="F36" s="310" t="s">
        <v>59</v>
      </c>
      <c r="G36" s="311" t="s">
        <v>167</v>
      </c>
      <c r="H36" s="311" t="s">
        <v>32</v>
      </c>
      <c r="I36" s="309" t="s">
        <v>33</v>
      </c>
      <c r="J36" s="309" t="s">
        <v>34</v>
      </c>
      <c r="K36" s="309" t="s">
        <v>35</v>
      </c>
      <c r="L36" s="322" t="s">
        <v>376</v>
      </c>
      <c r="M36" s="311" t="s">
        <v>37</v>
      </c>
      <c r="N36" s="312" t="s">
        <v>91</v>
      </c>
      <c r="O36" s="313">
        <v>156</v>
      </c>
      <c r="P36" s="314" t="s">
        <v>40</v>
      </c>
      <c r="Q36" s="315" t="s">
        <v>396</v>
      </c>
      <c r="R36" s="316">
        <v>30</v>
      </c>
      <c r="S36" s="316">
        <v>45</v>
      </c>
      <c r="T36" s="317">
        <f t="shared" si="1"/>
        <v>1117.339358974359</v>
      </c>
      <c r="U36" s="318">
        <v>174304.94</v>
      </c>
      <c r="V36" s="319">
        <f t="shared" si="2"/>
        <v>174304.94</v>
      </c>
      <c r="W36" s="320">
        <v>0</v>
      </c>
      <c r="X36" s="320">
        <v>0</v>
      </c>
      <c r="Y36" s="320">
        <v>0</v>
      </c>
      <c r="Z36" s="320">
        <v>0</v>
      </c>
      <c r="AA36" s="315"/>
    </row>
    <row r="37" spans="1:27" s="188" customFormat="1" ht="146.25" customHeight="1">
      <c r="A37" s="308" t="s">
        <v>235</v>
      </c>
      <c r="B37" s="309" t="s">
        <v>151</v>
      </c>
      <c r="C37" s="309" t="s">
        <v>29</v>
      </c>
      <c r="D37" s="309" t="s">
        <v>152</v>
      </c>
      <c r="E37" s="308" t="s">
        <v>202</v>
      </c>
      <c r="F37" s="310" t="s">
        <v>59</v>
      </c>
      <c r="G37" s="311" t="s">
        <v>327</v>
      </c>
      <c r="H37" s="311" t="s">
        <v>60</v>
      </c>
      <c r="I37" s="309" t="s">
        <v>33</v>
      </c>
      <c r="J37" s="309" t="s">
        <v>34</v>
      </c>
      <c r="K37" s="309" t="s">
        <v>35</v>
      </c>
      <c r="L37" s="322" t="s">
        <v>377</v>
      </c>
      <c r="M37" s="311" t="s">
        <v>37</v>
      </c>
      <c r="N37" s="312" t="s">
        <v>92</v>
      </c>
      <c r="O37" s="313" t="s">
        <v>93</v>
      </c>
      <c r="P37" s="314" t="s">
        <v>40</v>
      </c>
      <c r="Q37" s="315" t="s">
        <v>396</v>
      </c>
      <c r="R37" s="316">
        <v>22</v>
      </c>
      <c r="S37" s="316">
        <v>39</v>
      </c>
      <c r="T37" s="317">
        <f t="shared" si="1"/>
        <v>1050.079208747183</v>
      </c>
      <c r="U37" s="318">
        <v>125809.99</v>
      </c>
      <c r="V37" s="319">
        <f t="shared" si="2"/>
        <v>125809.99</v>
      </c>
      <c r="W37" s="320">
        <v>0</v>
      </c>
      <c r="X37" s="320">
        <v>0</v>
      </c>
      <c r="Y37" s="320">
        <v>0</v>
      </c>
      <c r="Z37" s="320">
        <v>0</v>
      </c>
      <c r="AA37" s="315"/>
    </row>
    <row r="38" spans="1:27" s="188" customFormat="1" ht="146.25" customHeight="1">
      <c r="A38" s="308" t="s">
        <v>236</v>
      </c>
      <c r="B38" s="309" t="s">
        <v>151</v>
      </c>
      <c r="C38" s="309" t="s">
        <v>29</v>
      </c>
      <c r="D38" s="309" t="s">
        <v>152</v>
      </c>
      <c r="E38" s="308" t="s">
        <v>201</v>
      </c>
      <c r="F38" s="310" t="s">
        <v>59</v>
      </c>
      <c r="G38" s="311" t="s">
        <v>328</v>
      </c>
      <c r="H38" s="311" t="s">
        <v>60</v>
      </c>
      <c r="I38" s="309" t="s">
        <v>33</v>
      </c>
      <c r="J38" s="309" t="s">
        <v>34</v>
      </c>
      <c r="K38" s="309" t="s">
        <v>35</v>
      </c>
      <c r="L38" s="322" t="s">
        <v>377</v>
      </c>
      <c r="M38" s="311" t="s">
        <v>37</v>
      </c>
      <c r="N38" s="312" t="s">
        <v>94</v>
      </c>
      <c r="O38" s="313">
        <v>85</v>
      </c>
      <c r="P38" s="314" t="s">
        <v>40</v>
      </c>
      <c r="Q38" s="315" t="s">
        <v>396</v>
      </c>
      <c r="R38" s="316">
        <v>10</v>
      </c>
      <c r="S38" s="316">
        <v>15</v>
      </c>
      <c r="T38" s="317">
        <f t="shared" si="1"/>
        <v>414.38576470588237</v>
      </c>
      <c r="U38" s="318">
        <v>35222.79</v>
      </c>
      <c r="V38" s="319">
        <f t="shared" si="2"/>
        <v>35222.79</v>
      </c>
      <c r="W38" s="320">
        <v>0</v>
      </c>
      <c r="X38" s="320">
        <v>0</v>
      </c>
      <c r="Y38" s="320">
        <v>0</v>
      </c>
      <c r="Z38" s="320">
        <v>0</v>
      </c>
      <c r="AA38" s="315"/>
    </row>
    <row r="39" spans="1:27" s="188" customFormat="1" ht="167.25" customHeight="1">
      <c r="A39" s="308" t="s">
        <v>237</v>
      </c>
      <c r="B39" s="309" t="s">
        <v>151</v>
      </c>
      <c r="C39" s="309" t="s">
        <v>29</v>
      </c>
      <c r="D39" s="309" t="s">
        <v>321</v>
      </c>
      <c r="E39" s="308" t="s">
        <v>203</v>
      </c>
      <c r="F39" s="310" t="s">
        <v>59</v>
      </c>
      <c r="G39" s="311" t="s">
        <v>333</v>
      </c>
      <c r="H39" s="311" t="s">
        <v>60</v>
      </c>
      <c r="I39" s="309" t="s">
        <v>33</v>
      </c>
      <c r="J39" s="309" t="s">
        <v>34</v>
      </c>
      <c r="K39" s="309" t="s">
        <v>35</v>
      </c>
      <c r="L39" s="309" t="s">
        <v>36</v>
      </c>
      <c r="M39" s="311" t="s">
        <v>37</v>
      </c>
      <c r="N39" s="312" t="s">
        <v>95</v>
      </c>
      <c r="O39" s="313" t="s">
        <v>96</v>
      </c>
      <c r="P39" s="314" t="s">
        <v>40</v>
      </c>
      <c r="Q39" s="315" t="s">
        <v>396</v>
      </c>
      <c r="R39" s="316">
        <v>24</v>
      </c>
      <c r="S39" s="316">
        <v>36</v>
      </c>
      <c r="T39" s="317">
        <f t="shared" si="1"/>
        <v>1216.902356557377</v>
      </c>
      <c r="U39" s="318">
        <v>118769.67</v>
      </c>
      <c r="V39" s="319">
        <f t="shared" si="2"/>
        <v>118769.67</v>
      </c>
      <c r="W39" s="320">
        <v>0</v>
      </c>
      <c r="X39" s="320">
        <v>0</v>
      </c>
      <c r="Y39" s="320">
        <v>0</v>
      </c>
      <c r="Z39" s="320">
        <v>0</v>
      </c>
      <c r="AA39" s="315"/>
    </row>
    <row r="40" spans="1:27" s="188" customFormat="1" ht="177.75" customHeight="1">
      <c r="A40" s="308" t="s">
        <v>238</v>
      </c>
      <c r="B40" s="309" t="s">
        <v>151</v>
      </c>
      <c r="C40" s="309" t="s">
        <v>29</v>
      </c>
      <c r="D40" s="309" t="s">
        <v>321</v>
      </c>
      <c r="E40" s="308" t="s">
        <v>203</v>
      </c>
      <c r="F40" s="310" t="s">
        <v>59</v>
      </c>
      <c r="G40" s="311" t="s">
        <v>333</v>
      </c>
      <c r="H40" s="311" t="s">
        <v>60</v>
      </c>
      <c r="I40" s="309" t="s">
        <v>33</v>
      </c>
      <c r="J40" s="309" t="s">
        <v>34</v>
      </c>
      <c r="K40" s="309" t="s">
        <v>35</v>
      </c>
      <c r="L40" s="309" t="s">
        <v>36</v>
      </c>
      <c r="M40" s="311" t="s">
        <v>37</v>
      </c>
      <c r="N40" s="312" t="s">
        <v>97</v>
      </c>
      <c r="O40" s="313">
        <v>320</v>
      </c>
      <c r="P40" s="314" t="s">
        <v>40</v>
      </c>
      <c r="Q40" s="315" t="s">
        <v>396</v>
      </c>
      <c r="R40" s="316">
        <v>92</v>
      </c>
      <c r="S40" s="316">
        <v>138</v>
      </c>
      <c r="T40" s="317">
        <f t="shared" si="1"/>
        <v>1120.8630625</v>
      </c>
      <c r="U40" s="318">
        <v>358676.18</v>
      </c>
      <c r="V40" s="319">
        <f t="shared" si="2"/>
        <v>358676.18</v>
      </c>
      <c r="W40" s="320">
        <v>0</v>
      </c>
      <c r="X40" s="320">
        <v>0</v>
      </c>
      <c r="Y40" s="320">
        <v>0</v>
      </c>
      <c r="Z40" s="320">
        <v>0</v>
      </c>
      <c r="AA40" s="315"/>
    </row>
    <row r="41" spans="1:27" s="188" customFormat="1" ht="155.25" customHeight="1">
      <c r="A41" s="308" t="s">
        <v>239</v>
      </c>
      <c r="B41" s="309" t="s">
        <v>151</v>
      </c>
      <c r="C41" s="309" t="s">
        <v>29</v>
      </c>
      <c r="D41" s="309" t="s">
        <v>321</v>
      </c>
      <c r="E41" s="308" t="s">
        <v>203</v>
      </c>
      <c r="F41" s="310" t="s">
        <v>59</v>
      </c>
      <c r="G41" s="311" t="s">
        <v>333</v>
      </c>
      <c r="H41" s="311" t="s">
        <v>60</v>
      </c>
      <c r="I41" s="309" t="s">
        <v>33</v>
      </c>
      <c r="J41" s="309" t="s">
        <v>34</v>
      </c>
      <c r="K41" s="309" t="s">
        <v>35</v>
      </c>
      <c r="L41" s="309" t="s">
        <v>36</v>
      </c>
      <c r="M41" s="311" t="s">
        <v>37</v>
      </c>
      <c r="N41" s="312" t="s">
        <v>98</v>
      </c>
      <c r="O41" s="313" t="s">
        <v>99</v>
      </c>
      <c r="P41" s="314" t="s">
        <v>40</v>
      </c>
      <c r="Q41" s="315" t="s">
        <v>396</v>
      </c>
      <c r="R41" s="316">
        <v>20</v>
      </c>
      <c r="S41" s="316">
        <v>30</v>
      </c>
      <c r="T41" s="317">
        <f t="shared" si="1"/>
        <v>1610.2424543946931</v>
      </c>
      <c r="U41" s="318">
        <v>194195.24</v>
      </c>
      <c r="V41" s="319">
        <f t="shared" si="2"/>
        <v>194195.24</v>
      </c>
      <c r="W41" s="320">
        <v>0</v>
      </c>
      <c r="X41" s="320">
        <v>0</v>
      </c>
      <c r="Y41" s="320">
        <v>0</v>
      </c>
      <c r="Z41" s="320">
        <v>0</v>
      </c>
      <c r="AA41" s="315"/>
    </row>
    <row r="42" spans="1:27" s="188" customFormat="1" ht="234.75" customHeight="1">
      <c r="A42" s="308" t="s">
        <v>240</v>
      </c>
      <c r="B42" s="309" t="s">
        <v>151</v>
      </c>
      <c r="C42" s="309" t="s">
        <v>29</v>
      </c>
      <c r="D42" s="309" t="s">
        <v>152</v>
      </c>
      <c r="E42" s="308" t="s">
        <v>200</v>
      </c>
      <c r="F42" s="310" t="s">
        <v>59</v>
      </c>
      <c r="G42" s="311" t="s">
        <v>328</v>
      </c>
      <c r="H42" s="311" t="s">
        <v>60</v>
      </c>
      <c r="I42" s="309" t="s">
        <v>33</v>
      </c>
      <c r="J42" s="309" t="s">
        <v>34</v>
      </c>
      <c r="K42" s="309" t="s">
        <v>35</v>
      </c>
      <c r="L42" s="322" t="s">
        <v>376</v>
      </c>
      <c r="M42" s="311" t="s">
        <v>37</v>
      </c>
      <c r="N42" s="312" t="s">
        <v>100</v>
      </c>
      <c r="O42" s="313" t="s">
        <v>101</v>
      </c>
      <c r="P42" s="314" t="s">
        <v>40</v>
      </c>
      <c r="Q42" s="315" t="s">
        <v>396</v>
      </c>
      <c r="R42" s="316">
        <v>8</v>
      </c>
      <c r="S42" s="316">
        <v>12</v>
      </c>
      <c r="T42" s="317">
        <f t="shared" si="1"/>
        <v>1211.9481946624803</v>
      </c>
      <c r="U42" s="318">
        <v>77201.1</v>
      </c>
      <c r="V42" s="319">
        <f t="shared" si="2"/>
        <v>77201.1</v>
      </c>
      <c r="W42" s="320">
        <v>0</v>
      </c>
      <c r="X42" s="320">
        <v>0</v>
      </c>
      <c r="Y42" s="320">
        <v>0</v>
      </c>
      <c r="Z42" s="320">
        <v>0</v>
      </c>
      <c r="AA42" s="315"/>
    </row>
    <row r="43" spans="1:27" s="324" customFormat="1" ht="207.75" customHeight="1">
      <c r="A43" s="308" t="s">
        <v>241</v>
      </c>
      <c r="B43" s="309" t="s">
        <v>151</v>
      </c>
      <c r="C43" s="309" t="s">
        <v>29</v>
      </c>
      <c r="D43" s="309" t="s">
        <v>170</v>
      </c>
      <c r="E43" s="308" t="s">
        <v>171</v>
      </c>
      <c r="F43" s="310" t="s">
        <v>379</v>
      </c>
      <c r="G43" s="311" t="s">
        <v>31</v>
      </c>
      <c r="H43" s="311" t="s">
        <v>32</v>
      </c>
      <c r="I43" s="309" t="s">
        <v>33</v>
      </c>
      <c r="J43" s="309" t="s">
        <v>34</v>
      </c>
      <c r="K43" s="309" t="s">
        <v>35</v>
      </c>
      <c r="L43" s="309" t="s">
        <v>36</v>
      </c>
      <c r="M43" s="311" t="s">
        <v>37</v>
      </c>
      <c r="N43" s="312" t="s">
        <v>386</v>
      </c>
      <c r="O43" s="313">
        <v>127.7</v>
      </c>
      <c r="P43" s="314" t="s">
        <v>40</v>
      </c>
      <c r="Q43" s="315" t="s">
        <v>396</v>
      </c>
      <c r="R43" s="316">
        <v>10</v>
      </c>
      <c r="S43" s="316">
        <v>15</v>
      </c>
      <c r="T43" s="317">
        <f t="shared" si="1"/>
        <v>1100.653797963978</v>
      </c>
      <c r="U43" s="318">
        <v>140553.49</v>
      </c>
      <c r="V43" s="319">
        <f t="shared" si="2"/>
        <v>140553.49</v>
      </c>
      <c r="W43" s="320">
        <v>0</v>
      </c>
      <c r="X43" s="320">
        <v>0</v>
      </c>
      <c r="Y43" s="320">
        <v>0</v>
      </c>
      <c r="Z43" s="320">
        <v>0</v>
      </c>
      <c r="AA43" s="315"/>
    </row>
    <row r="44" spans="1:27" s="324" customFormat="1" ht="195.75" customHeight="1">
      <c r="A44" s="308" t="s">
        <v>389</v>
      </c>
      <c r="B44" s="309" t="s">
        <v>151</v>
      </c>
      <c r="C44" s="309" t="s">
        <v>29</v>
      </c>
      <c r="D44" s="309" t="s">
        <v>170</v>
      </c>
      <c r="E44" s="308" t="s">
        <v>171</v>
      </c>
      <c r="F44" s="310" t="s">
        <v>379</v>
      </c>
      <c r="G44" s="311" t="s">
        <v>31</v>
      </c>
      <c r="H44" s="311" t="s">
        <v>32</v>
      </c>
      <c r="I44" s="309" t="s">
        <v>33</v>
      </c>
      <c r="J44" s="309" t="s">
        <v>34</v>
      </c>
      <c r="K44" s="309" t="s">
        <v>35</v>
      </c>
      <c r="L44" s="309" t="s">
        <v>36</v>
      </c>
      <c r="M44" s="311" t="s">
        <v>37</v>
      </c>
      <c r="N44" s="312" t="s">
        <v>102</v>
      </c>
      <c r="O44" s="313" t="s">
        <v>103</v>
      </c>
      <c r="P44" s="314" t="s">
        <v>40</v>
      </c>
      <c r="Q44" s="315" t="s">
        <v>396</v>
      </c>
      <c r="R44" s="316">
        <v>26</v>
      </c>
      <c r="S44" s="316">
        <v>39</v>
      </c>
      <c r="T44" s="317">
        <f t="shared" si="1"/>
        <v>1120.1195418754476</v>
      </c>
      <c r="U44" s="318">
        <v>156480.7</v>
      </c>
      <c r="V44" s="319">
        <f t="shared" si="2"/>
        <v>156480.7</v>
      </c>
      <c r="W44" s="320">
        <v>0</v>
      </c>
      <c r="X44" s="320">
        <v>0</v>
      </c>
      <c r="Y44" s="320">
        <v>0</v>
      </c>
      <c r="Z44" s="320">
        <v>0</v>
      </c>
      <c r="AA44" s="315"/>
    </row>
    <row r="45" spans="1:27" s="188" customFormat="1" ht="278.25" customHeight="1">
      <c r="A45" s="308" t="s">
        <v>280</v>
      </c>
      <c r="B45" s="309" t="s">
        <v>151</v>
      </c>
      <c r="C45" s="309" t="s">
        <v>29</v>
      </c>
      <c r="D45" s="309" t="s">
        <v>170</v>
      </c>
      <c r="E45" s="308" t="s">
        <v>171</v>
      </c>
      <c r="F45" s="310" t="s">
        <v>379</v>
      </c>
      <c r="G45" s="311" t="s">
        <v>31</v>
      </c>
      <c r="H45" s="311" t="s">
        <v>32</v>
      </c>
      <c r="I45" s="309" t="s">
        <v>33</v>
      </c>
      <c r="J45" s="309" t="s">
        <v>34</v>
      </c>
      <c r="K45" s="309" t="s">
        <v>35</v>
      </c>
      <c r="L45" s="309" t="s">
        <v>36</v>
      </c>
      <c r="M45" s="311" t="s">
        <v>37</v>
      </c>
      <c r="N45" s="312" t="s">
        <v>104</v>
      </c>
      <c r="O45" s="313">
        <v>370</v>
      </c>
      <c r="P45" s="314" t="s">
        <v>40</v>
      </c>
      <c r="Q45" s="315" t="s">
        <v>396</v>
      </c>
      <c r="R45" s="316">
        <v>58</v>
      </c>
      <c r="S45" s="316">
        <v>87</v>
      </c>
      <c r="T45" s="317">
        <f t="shared" si="1"/>
        <v>1232.2463783783783</v>
      </c>
      <c r="U45" s="318">
        <v>455931.16</v>
      </c>
      <c r="V45" s="319">
        <f t="shared" si="2"/>
        <v>455931.16</v>
      </c>
      <c r="W45" s="320">
        <v>0</v>
      </c>
      <c r="X45" s="320">
        <v>0</v>
      </c>
      <c r="Y45" s="320">
        <v>0</v>
      </c>
      <c r="Z45" s="320">
        <v>0</v>
      </c>
      <c r="AA45" s="325"/>
    </row>
    <row r="46" spans="1:27" s="188" customFormat="1" ht="146.25" customHeight="1">
      <c r="A46" s="308" t="s">
        <v>390</v>
      </c>
      <c r="B46" s="309" t="s">
        <v>151</v>
      </c>
      <c r="C46" s="309" t="s">
        <v>29</v>
      </c>
      <c r="D46" s="309">
        <v>110420043</v>
      </c>
      <c r="E46" s="308" t="s">
        <v>58</v>
      </c>
      <c r="F46" s="310" t="s">
        <v>59</v>
      </c>
      <c r="G46" s="311" t="s">
        <v>337</v>
      </c>
      <c r="H46" s="311" t="s">
        <v>60</v>
      </c>
      <c r="I46" s="309" t="s">
        <v>33</v>
      </c>
      <c r="J46" s="309" t="s">
        <v>34</v>
      </c>
      <c r="K46" s="309" t="s">
        <v>35</v>
      </c>
      <c r="L46" s="322" t="s">
        <v>375</v>
      </c>
      <c r="M46" s="311" t="s">
        <v>37</v>
      </c>
      <c r="N46" s="312" t="s">
        <v>440</v>
      </c>
      <c r="O46" s="313">
        <f>V46/1800</f>
        <v>704.2684166666667</v>
      </c>
      <c r="P46" s="314" t="s">
        <v>40</v>
      </c>
      <c r="Q46" s="315" t="s">
        <v>396</v>
      </c>
      <c r="R46" s="316">
        <v>100</v>
      </c>
      <c r="S46" s="316">
        <v>150</v>
      </c>
      <c r="T46" s="317">
        <f>U46/O46</f>
        <v>9038.570166370042</v>
      </c>
      <c r="U46" s="318">
        <v>6365579.5</v>
      </c>
      <c r="V46" s="319">
        <v>1267683.15</v>
      </c>
      <c r="W46" s="320"/>
      <c r="X46" s="318">
        <v>0</v>
      </c>
      <c r="Y46" s="320">
        <v>0</v>
      </c>
      <c r="Z46" s="320">
        <v>0</v>
      </c>
      <c r="AA46" s="315"/>
    </row>
    <row r="47" spans="1:27" s="42" customFormat="1" ht="42" customHeight="1">
      <c r="A47" s="127"/>
      <c r="B47" s="128"/>
      <c r="C47" s="128"/>
      <c r="D47" s="128"/>
      <c r="E47" s="129"/>
      <c r="F47" s="129"/>
      <c r="G47" s="129"/>
      <c r="H47" s="129"/>
      <c r="I47" s="127"/>
      <c r="J47" s="127"/>
      <c r="K47" s="127"/>
      <c r="L47" s="127"/>
      <c r="M47" s="129"/>
      <c r="N47" s="476" t="s">
        <v>105</v>
      </c>
      <c r="O47" s="476"/>
      <c r="P47" s="476"/>
      <c r="Q47" s="127"/>
      <c r="R47" s="131"/>
      <c r="S47" s="131"/>
      <c r="T47" s="131"/>
      <c r="U47" s="133">
        <f aca="true" t="shared" si="3" ref="U47:Z47">SUM(U8:U46)</f>
        <v>22367643.790359993</v>
      </c>
      <c r="V47" s="133">
        <f t="shared" si="3"/>
        <v>12150029.620359996</v>
      </c>
      <c r="W47" s="133">
        <f t="shared" si="3"/>
        <v>0</v>
      </c>
      <c r="X47" s="133">
        <f t="shared" si="3"/>
        <v>5119717.82</v>
      </c>
      <c r="Y47" s="253">
        <f t="shared" si="3"/>
        <v>0</v>
      </c>
      <c r="Z47" s="253">
        <f t="shared" si="3"/>
        <v>0</v>
      </c>
      <c r="AA47" s="134"/>
    </row>
    <row r="48" spans="1:27" s="10" customFormat="1" ht="16.5" customHeight="1">
      <c r="A48" s="254"/>
      <c r="B48" s="128"/>
      <c r="C48" s="128"/>
      <c r="D48" s="128"/>
      <c r="E48" s="129"/>
      <c r="F48" s="129"/>
      <c r="G48" s="129"/>
      <c r="H48" s="129"/>
      <c r="I48" s="254"/>
      <c r="J48" s="254"/>
      <c r="K48" s="254"/>
      <c r="L48" s="254"/>
      <c r="M48" s="129"/>
      <c r="N48" s="255"/>
      <c r="O48" s="254"/>
      <c r="P48" s="254"/>
      <c r="Q48" s="254"/>
      <c r="R48" s="256"/>
      <c r="S48" s="256"/>
      <c r="T48" s="256"/>
      <c r="U48" s="257"/>
      <c r="V48" s="257"/>
      <c r="W48" s="257"/>
      <c r="X48" s="257"/>
      <c r="Y48" s="258"/>
      <c r="Z48" s="258"/>
      <c r="AA48" s="259"/>
    </row>
    <row r="49" spans="1:27" s="63" customFormat="1" ht="42" customHeight="1">
      <c r="A49" s="462" t="s">
        <v>106</v>
      </c>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row>
    <row r="50" spans="1:27" s="324" customFormat="1" ht="303" customHeight="1">
      <c r="A50" s="308" t="s">
        <v>281</v>
      </c>
      <c r="B50" s="309" t="s">
        <v>151</v>
      </c>
      <c r="C50" s="309" t="s">
        <v>29</v>
      </c>
      <c r="D50" s="309">
        <v>110420001</v>
      </c>
      <c r="E50" s="308" t="s">
        <v>200</v>
      </c>
      <c r="F50" s="311" t="s">
        <v>59</v>
      </c>
      <c r="G50" s="311" t="s">
        <v>167</v>
      </c>
      <c r="H50" s="311" t="s">
        <v>32</v>
      </c>
      <c r="I50" s="309" t="s">
        <v>33</v>
      </c>
      <c r="J50" s="309" t="s">
        <v>34</v>
      </c>
      <c r="K50" s="309" t="s">
        <v>107</v>
      </c>
      <c r="L50" s="309" t="s">
        <v>36</v>
      </c>
      <c r="M50" s="311" t="s">
        <v>108</v>
      </c>
      <c r="N50" s="323" t="s">
        <v>537</v>
      </c>
      <c r="O50" s="326">
        <v>175</v>
      </c>
      <c r="P50" s="327" t="s">
        <v>40</v>
      </c>
      <c r="Q50" s="315" t="s">
        <v>396</v>
      </c>
      <c r="R50" s="316">
        <v>17</v>
      </c>
      <c r="S50" s="316">
        <v>23</v>
      </c>
      <c r="T50" s="328">
        <f aca="true" t="shared" si="4" ref="T50:T60">U50/O50</f>
        <v>921.3821714285715</v>
      </c>
      <c r="U50" s="318">
        <f aca="true" t="shared" si="5" ref="U50:U60">SUM(V50:Z50)</f>
        <v>161241.88</v>
      </c>
      <c r="V50" s="319">
        <v>40310.47</v>
      </c>
      <c r="W50" s="320">
        <v>0</v>
      </c>
      <c r="X50" s="318">
        <v>120931.41</v>
      </c>
      <c r="Y50" s="320">
        <v>0</v>
      </c>
      <c r="Z50" s="320">
        <v>0</v>
      </c>
      <c r="AA50" s="315" t="s">
        <v>534</v>
      </c>
    </row>
    <row r="51" spans="1:27" s="324" customFormat="1" ht="225" customHeight="1">
      <c r="A51" s="308" t="s">
        <v>391</v>
      </c>
      <c r="B51" s="309" t="s">
        <v>151</v>
      </c>
      <c r="C51" s="309" t="s">
        <v>29</v>
      </c>
      <c r="D51" s="309">
        <v>110420001</v>
      </c>
      <c r="E51" s="308" t="s">
        <v>200</v>
      </c>
      <c r="F51" s="311" t="s">
        <v>59</v>
      </c>
      <c r="G51" s="311" t="s">
        <v>167</v>
      </c>
      <c r="H51" s="311" t="s">
        <v>32</v>
      </c>
      <c r="I51" s="309" t="s">
        <v>33</v>
      </c>
      <c r="J51" s="309" t="s">
        <v>34</v>
      </c>
      <c r="K51" s="309" t="s">
        <v>107</v>
      </c>
      <c r="L51" s="309" t="s">
        <v>36</v>
      </c>
      <c r="M51" s="311" t="s">
        <v>108</v>
      </c>
      <c r="N51" s="323" t="s">
        <v>538</v>
      </c>
      <c r="O51" s="326">
        <v>85</v>
      </c>
      <c r="P51" s="327" t="s">
        <v>40</v>
      </c>
      <c r="Q51" s="315" t="s">
        <v>396</v>
      </c>
      <c r="R51" s="316">
        <v>14</v>
      </c>
      <c r="S51" s="316">
        <v>21</v>
      </c>
      <c r="T51" s="328">
        <f t="shared" si="4"/>
        <v>1576.4343529411767</v>
      </c>
      <c r="U51" s="318">
        <f t="shared" si="5"/>
        <v>133996.92</v>
      </c>
      <c r="V51" s="319">
        <v>33499.23</v>
      </c>
      <c r="W51" s="320">
        <v>0</v>
      </c>
      <c r="X51" s="318">
        <v>100497.69</v>
      </c>
      <c r="Y51" s="320">
        <v>0</v>
      </c>
      <c r="Z51" s="320">
        <v>0</v>
      </c>
      <c r="AA51" s="315" t="s">
        <v>534</v>
      </c>
    </row>
    <row r="52" spans="1:27" s="324" customFormat="1" ht="168" customHeight="1">
      <c r="A52" s="308" t="s">
        <v>392</v>
      </c>
      <c r="B52" s="309" t="s">
        <v>151</v>
      </c>
      <c r="C52" s="309" t="s">
        <v>29</v>
      </c>
      <c r="D52" s="309" t="s">
        <v>315</v>
      </c>
      <c r="E52" s="308" t="s">
        <v>111</v>
      </c>
      <c r="F52" s="310" t="s">
        <v>371</v>
      </c>
      <c r="G52" s="311" t="s">
        <v>31</v>
      </c>
      <c r="H52" s="311" t="s">
        <v>32</v>
      </c>
      <c r="I52" s="309" t="s">
        <v>33</v>
      </c>
      <c r="J52" s="309" t="s">
        <v>34</v>
      </c>
      <c r="K52" s="309" t="s">
        <v>107</v>
      </c>
      <c r="L52" s="322" t="s">
        <v>377</v>
      </c>
      <c r="M52" s="311" t="s">
        <v>108</v>
      </c>
      <c r="N52" s="312" t="s">
        <v>110</v>
      </c>
      <c r="O52" s="326">
        <v>40</v>
      </c>
      <c r="P52" s="327" t="s">
        <v>40</v>
      </c>
      <c r="Q52" s="315" t="s">
        <v>396</v>
      </c>
      <c r="R52" s="316">
        <v>98</v>
      </c>
      <c r="S52" s="316">
        <v>112</v>
      </c>
      <c r="T52" s="328">
        <f t="shared" si="4"/>
        <v>2800</v>
      </c>
      <c r="U52" s="318">
        <f t="shared" si="5"/>
        <v>112000</v>
      </c>
      <c r="V52" s="319">
        <v>112000</v>
      </c>
      <c r="W52" s="320">
        <v>0</v>
      </c>
      <c r="X52" s="320">
        <v>0</v>
      </c>
      <c r="Y52" s="320">
        <v>0</v>
      </c>
      <c r="Z52" s="320">
        <v>0</v>
      </c>
      <c r="AA52" s="315"/>
    </row>
    <row r="53" spans="1:27" s="324" customFormat="1" ht="154.5" customHeight="1">
      <c r="A53" s="308" t="s">
        <v>282</v>
      </c>
      <c r="B53" s="309" t="s">
        <v>151</v>
      </c>
      <c r="C53" s="309" t="s">
        <v>29</v>
      </c>
      <c r="D53" s="309" t="s">
        <v>315</v>
      </c>
      <c r="E53" s="308" t="s">
        <v>111</v>
      </c>
      <c r="F53" s="310" t="s">
        <v>371</v>
      </c>
      <c r="G53" s="311" t="s">
        <v>31</v>
      </c>
      <c r="H53" s="311" t="s">
        <v>32</v>
      </c>
      <c r="I53" s="309" t="s">
        <v>33</v>
      </c>
      <c r="J53" s="309" t="s">
        <v>34</v>
      </c>
      <c r="K53" s="309" t="s">
        <v>107</v>
      </c>
      <c r="L53" s="322" t="s">
        <v>377</v>
      </c>
      <c r="M53" s="311" t="s">
        <v>108</v>
      </c>
      <c r="N53" s="312" t="s">
        <v>112</v>
      </c>
      <c r="O53" s="326">
        <v>600</v>
      </c>
      <c r="P53" s="327" t="s">
        <v>40</v>
      </c>
      <c r="Q53" s="315" t="s">
        <v>396</v>
      </c>
      <c r="R53" s="316">
        <v>98</v>
      </c>
      <c r="S53" s="316">
        <v>112</v>
      </c>
      <c r="T53" s="328">
        <f t="shared" si="4"/>
        <v>2800</v>
      </c>
      <c r="U53" s="318">
        <f t="shared" si="5"/>
        <v>1680000</v>
      </c>
      <c r="V53" s="319">
        <v>1680000</v>
      </c>
      <c r="W53" s="320">
        <v>0</v>
      </c>
      <c r="X53" s="320">
        <v>0</v>
      </c>
      <c r="Y53" s="320">
        <v>0</v>
      </c>
      <c r="Z53" s="320">
        <v>0</v>
      </c>
      <c r="AA53" s="316" t="s">
        <v>71</v>
      </c>
    </row>
    <row r="54" spans="1:27" s="324" customFormat="1" ht="143.25" customHeight="1">
      <c r="A54" s="308" t="s">
        <v>283</v>
      </c>
      <c r="B54" s="309" t="s">
        <v>151</v>
      </c>
      <c r="C54" s="309" t="s">
        <v>29</v>
      </c>
      <c r="D54" s="309" t="s">
        <v>309</v>
      </c>
      <c r="E54" s="308" t="s">
        <v>30</v>
      </c>
      <c r="F54" s="310" t="s">
        <v>371</v>
      </c>
      <c r="G54" s="311" t="s">
        <v>31</v>
      </c>
      <c r="H54" s="311" t="s">
        <v>32</v>
      </c>
      <c r="I54" s="309" t="s">
        <v>33</v>
      </c>
      <c r="J54" s="309" t="s">
        <v>34</v>
      </c>
      <c r="K54" s="309" t="s">
        <v>107</v>
      </c>
      <c r="L54" s="322" t="s">
        <v>377</v>
      </c>
      <c r="M54" s="311" t="s">
        <v>108</v>
      </c>
      <c r="N54" s="312" t="s">
        <v>113</v>
      </c>
      <c r="O54" s="326">
        <v>350</v>
      </c>
      <c r="P54" s="327" t="s">
        <v>40</v>
      </c>
      <c r="Q54" s="315" t="s">
        <v>396</v>
      </c>
      <c r="R54" s="316">
        <v>39</v>
      </c>
      <c r="S54" s="316">
        <v>45</v>
      </c>
      <c r="T54" s="328">
        <f t="shared" si="4"/>
        <v>2323.1428571428573</v>
      </c>
      <c r="U54" s="318">
        <f t="shared" si="5"/>
        <v>813100</v>
      </c>
      <c r="V54" s="319">
        <v>813100</v>
      </c>
      <c r="W54" s="320">
        <v>0</v>
      </c>
      <c r="X54" s="320">
        <v>0</v>
      </c>
      <c r="Y54" s="320">
        <v>0</v>
      </c>
      <c r="Z54" s="320">
        <v>0</v>
      </c>
      <c r="AA54" s="315"/>
    </row>
    <row r="55" spans="1:27" s="324" customFormat="1" ht="201" customHeight="1">
      <c r="A55" s="308" t="s">
        <v>284</v>
      </c>
      <c r="B55" s="309" t="s">
        <v>151</v>
      </c>
      <c r="C55" s="309" t="s">
        <v>29</v>
      </c>
      <c r="D55" s="309" t="s">
        <v>316</v>
      </c>
      <c r="E55" s="308" t="s">
        <v>200</v>
      </c>
      <c r="F55" s="311" t="s">
        <v>59</v>
      </c>
      <c r="G55" s="311" t="s">
        <v>167</v>
      </c>
      <c r="H55" s="311" t="s">
        <v>32</v>
      </c>
      <c r="I55" s="309" t="s">
        <v>33</v>
      </c>
      <c r="J55" s="309" t="s">
        <v>34</v>
      </c>
      <c r="K55" s="309" t="s">
        <v>107</v>
      </c>
      <c r="L55" s="322" t="s">
        <v>376</v>
      </c>
      <c r="M55" s="311" t="s">
        <v>108</v>
      </c>
      <c r="N55" s="312" t="s">
        <v>115</v>
      </c>
      <c r="O55" s="326" t="s">
        <v>116</v>
      </c>
      <c r="P55" s="327" t="s">
        <v>40</v>
      </c>
      <c r="Q55" s="315" t="s">
        <v>396</v>
      </c>
      <c r="R55" s="316">
        <v>96</v>
      </c>
      <c r="S55" s="316">
        <v>144</v>
      </c>
      <c r="T55" s="328">
        <f t="shared" si="4"/>
        <v>2726.044382371198</v>
      </c>
      <c r="U55" s="318">
        <f t="shared" si="5"/>
        <v>966164.65</v>
      </c>
      <c r="V55" s="319">
        <v>966164.65</v>
      </c>
      <c r="W55" s="320">
        <v>0</v>
      </c>
      <c r="X55" s="320">
        <v>0</v>
      </c>
      <c r="Y55" s="320">
        <v>0</v>
      </c>
      <c r="Z55" s="320">
        <v>0</v>
      </c>
      <c r="AA55" s="315"/>
    </row>
    <row r="56" spans="1:27" s="324" customFormat="1" ht="217.5" customHeight="1">
      <c r="A56" s="308" t="s">
        <v>285</v>
      </c>
      <c r="B56" s="309" t="s">
        <v>151</v>
      </c>
      <c r="C56" s="309" t="s">
        <v>29</v>
      </c>
      <c r="D56" s="309" t="s">
        <v>316</v>
      </c>
      <c r="E56" s="308" t="s">
        <v>200</v>
      </c>
      <c r="F56" s="311" t="s">
        <v>59</v>
      </c>
      <c r="G56" s="311" t="s">
        <v>168</v>
      </c>
      <c r="H56" s="311" t="s">
        <v>60</v>
      </c>
      <c r="I56" s="309" t="s">
        <v>33</v>
      </c>
      <c r="J56" s="309" t="s">
        <v>34</v>
      </c>
      <c r="K56" s="309" t="s">
        <v>107</v>
      </c>
      <c r="L56" s="309" t="s">
        <v>36</v>
      </c>
      <c r="M56" s="311" t="s">
        <v>108</v>
      </c>
      <c r="N56" s="312" t="s">
        <v>419</v>
      </c>
      <c r="O56" s="326">
        <v>50</v>
      </c>
      <c r="P56" s="327" t="s">
        <v>40</v>
      </c>
      <c r="Q56" s="315" t="s">
        <v>396</v>
      </c>
      <c r="R56" s="316">
        <v>14</v>
      </c>
      <c r="S56" s="316">
        <v>21</v>
      </c>
      <c r="T56" s="328">
        <f t="shared" si="4"/>
        <v>2741.3552</v>
      </c>
      <c r="U56" s="318">
        <f t="shared" si="5"/>
        <v>137067.76</v>
      </c>
      <c r="V56" s="319">
        <v>137067.76</v>
      </c>
      <c r="W56" s="320">
        <v>0</v>
      </c>
      <c r="X56" s="320">
        <v>0</v>
      </c>
      <c r="Y56" s="320">
        <v>0</v>
      </c>
      <c r="Z56" s="320">
        <v>0</v>
      </c>
      <c r="AA56" s="315"/>
    </row>
    <row r="57" spans="1:29" s="324" customFormat="1" ht="206.25" customHeight="1">
      <c r="A57" s="308" t="s">
        <v>286</v>
      </c>
      <c r="B57" s="309" t="s">
        <v>151</v>
      </c>
      <c r="C57" s="309" t="s">
        <v>29</v>
      </c>
      <c r="D57" s="309" t="s">
        <v>316</v>
      </c>
      <c r="E57" s="308" t="s">
        <v>205</v>
      </c>
      <c r="F57" s="311" t="s">
        <v>59</v>
      </c>
      <c r="G57" s="311" t="s">
        <v>336</v>
      </c>
      <c r="H57" s="311" t="s">
        <v>32</v>
      </c>
      <c r="I57" s="309" t="s">
        <v>33</v>
      </c>
      <c r="J57" s="309" t="s">
        <v>34</v>
      </c>
      <c r="K57" s="309" t="s">
        <v>107</v>
      </c>
      <c r="L57" s="322" t="s">
        <v>377</v>
      </c>
      <c r="M57" s="311" t="s">
        <v>108</v>
      </c>
      <c r="N57" s="312" t="s">
        <v>417</v>
      </c>
      <c r="O57" s="326">
        <v>140</v>
      </c>
      <c r="P57" s="327" t="s">
        <v>40</v>
      </c>
      <c r="Q57" s="315" t="s">
        <v>396</v>
      </c>
      <c r="R57" s="316">
        <v>22</v>
      </c>
      <c r="S57" s="316">
        <v>31</v>
      </c>
      <c r="T57" s="328">
        <f t="shared" si="4"/>
        <v>2428.5714285714284</v>
      </c>
      <c r="U57" s="318">
        <f t="shared" si="5"/>
        <v>340000</v>
      </c>
      <c r="V57" s="319">
        <v>340000</v>
      </c>
      <c r="W57" s="320">
        <v>0</v>
      </c>
      <c r="X57" s="320">
        <v>0</v>
      </c>
      <c r="Y57" s="320">
        <v>0</v>
      </c>
      <c r="Z57" s="320">
        <v>0</v>
      </c>
      <c r="AA57" s="315"/>
      <c r="AC57" s="168"/>
    </row>
    <row r="58" spans="1:29" s="324" customFormat="1" ht="201.75" customHeight="1">
      <c r="A58" s="308" t="s">
        <v>287</v>
      </c>
      <c r="B58" s="309" t="s">
        <v>151</v>
      </c>
      <c r="C58" s="309" t="s">
        <v>29</v>
      </c>
      <c r="D58" s="309" t="s">
        <v>316</v>
      </c>
      <c r="E58" s="308" t="s">
        <v>205</v>
      </c>
      <c r="F58" s="311" t="s">
        <v>59</v>
      </c>
      <c r="G58" s="311" t="s">
        <v>336</v>
      </c>
      <c r="H58" s="311" t="s">
        <v>32</v>
      </c>
      <c r="I58" s="309" t="s">
        <v>33</v>
      </c>
      <c r="J58" s="309" t="s">
        <v>34</v>
      </c>
      <c r="K58" s="309" t="s">
        <v>107</v>
      </c>
      <c r="L58" s="322" t="s">
        <v>377</v>
      </c>
      <c r="M58" s="311" t="s">
        <v>108</v>
      </c>
      <c r="N58" s="312" t="s">
        <v>418</v>
      </c>
      <c r="O58" s="326">
        <v>100</v>
      </c>
      <c r="P58" s="327" t="s">
        <v>40</v>
      </c>
      <c r="Q58" s="315" t="s">
        <v>396</v>
      </c>
      <c r="R58" s="316">
        <v>36</v>
      </c>
      <c r="S58" s="316">
        <v>54</v>
      </c>
      <c r="T58" s="328">
        <f t="shared" si="4"/>
        <v>2900</v>
      </c>
      <c r="U58" s="318">
        <f t="shared" si="5"/>
        <v>290000</v>
      </c>
      <c r="V58" s="319">
        <v>290000</v>
      </c>
      <c r="W58" s="320">
        <v>0</v>
      </c>
      <c r="X58" s="320">
        <v>0</v>
      </c>
      <c r="Y58" s="320">
        <v>0</v>
      </c>
      <c r="Z58" s="320">
        <v>0</v>
      </c>
      <c r="AA58" s="315"/>
      <c r="AC58" s="168"/>
    </row>
    <row r="59" spans="1:27" s="324" customFormat="1" ht="214.5" customHeight="1">
      <c r="A59" s="308" t="s">
        <v>288</v>
      </c>
      <c r="B59" s="309" t="s">
        <v>151</v>
      </c>
      <c r="C59" s="309" t="s">
        <v>29</v>
      </c>
      <c r="D59" s="309" t="s">
        <v>316</v>
      </c>
      <c r="E59" s="308" t="s">
        <v>200</v>
      </c>
      <c r="F59" s="311" t="s">
        <v>59</v>
      </c>
      <c r="G59" s="311" t="s">
        <v>167</v>
      </c>
      <c r="H59" s="311" t="s">
        <v>32</v>
      </c>
      <c r="I59" s="309" t="s">
        <v>33</v>
      </c>
      <c r="J59" s="309" t="s">
        <v>34</v>
      </c>
      <c r="K59" s="309" t="s">
        <v>107</v>
      </c>
      <c r="L59" s="309" t="s">
        <v>36</v>
      </c>
      <c r="M59" s="311" t="s">
        <v>108</v>
      </c>
      <c r="N59" s="312" t="s">
        <v>117</v>
      </c>
      <c r="O59" s="326">
        <v>85</v>
      </c>
      <c r="P59" s="327" t="s">
        <v>40</v>
      </c>
      <c r="Q59" s="315" t="s">
        <v>396</v>
      </c>
      <c r="R59" s="316">
        <v>22</v>
      </c>
      <c r="S59" s="316">
        <v>33</v>
      </c>
      <c r="T59" s="328">
        <f t="shared" si="4"/>
        <v>2985.5095294117646</v>
      </c>
      <c r="U59" s="318">
        <f t="shared" si="5"/>
        <v>253768.31</v>
      </c>
      <c r="V59" s="319">
        <v>253768.31</v>
      </c>
      <c r="W59" s="320">
        <v>0</v>
      </c>
      <c r="X59" s="320">
        <v>0</v>
      </c>
      <c r="Y59" s="320">
        <v>0</v>
      </c>
      <c r="Z59" s="320">
        <v>0</v>
      </c>
      <c r="AA59" s="315"/>
    </row>
    <row r="60" spans="1:27" s="324" customFormat="1" ht="252.75" customHeight="1">
      <c r="A60" s="308" t="s">
        <v>242</v>
      </c>
      <c r="B60" s="309" t="s">
        <v>151</v>
      </c>
      <c r="C60" s="309" t="s">
        <v>29</v>
      </c>
      <c r="D60" s="309" t="s">
        <v>316</v>
      </c>
      <c r="E60" s="308" t="s">
        <v>200</v>
      </c>
      <c r="F60" s="311" t="s">
        <v>59</v>
      </c>
      <c r="G60" s="311" t="s">
        <v>167</v>
      </c>
      <c r="H60" s="311" t="s">
        <v>32</v>
      </c>
      <c r="I60" s="309" t="s">
        <v>33</v>
      </c>
      <c r="J60" s="309" t="s">
        <v>34</v>
      </c>
      <c r="K60" s="309" t="s">
        <v>107</v>
      </c>
      <c r="L60" s="309" t="s">
        <v>36</v>
      </c>
      <c r="M60" s="311" t="s">
        <v>108</v>
      </c>
      <c r="N60" s="312" t="s">
        <v>118</v>
      </c>
      <c r="O60" s="326">
        <v>156</v>
      </c>
      <c r="P60" s="327" t="s">
        <v>40</v>
      </c>
      <c r="Q60" s="315" t="s">
        <v>396</v>
      </c>
      <c r="R60" s="316">
        <v>30</v>
      </c>
      <c r="S60" s="316">
        <v>45</v>
      </c>
      <c r="T60" s="328">
        <f t="shared" si="4"/>
        <v>2427.857948717949</v>
      </c>
      <c r="U60" s="318">
        <f t="shared" si="5"/>
        <v>378745.84</v>
      </c>
      <c r="V60" s="319">
        <v>378745.84</v>
      </c>
      <c r="W60" s="320">
        <v>0</v>
      </c>
      <c r="X60" s="320">
        <v>0</v>
      </c>
      <c r="Y60" s="320">
        <v>0</v>
      </c>
      <c r="Z60" s="320">
        <v>0</v>
      </c>
      <c r="AA60" s="315"/>
    </row>
    <row r="61" spans="1:27" s="324" customFormat="1" ht="144.75" customHeight="1">
      <c r="A61" s="308" t="s">
        <v>245</v>
      </c>
      <c r="B61" s="309" t="s">
        <v>151</v>
      </c>
      <c r="C61" s="309" t="s">
        <v>29</v>
      </c>
      <c r="D61" s="309" t="s">
        <v>316</v>
      </c>
      <c r="E61" s="308" t="s">
        <v>74</v>
      </c>
      <c r="F61" s="311" t="s">
        <v>59</v>
      </c>
      <c r="G61" s="311" t="s">
        <v>332</v>
      </c>
      <c r="H61" s="311" t="s">
        <v>32</v>
      </c>
      <c r="I61" s="309" t="s">
        <v>33</v>
      </c>
      <c r="J61" s="309" t="s">
        <v>34</v>
      </c>
      <c r="K61" s="309" t="s">
        <v>107</v>
      </c>
      <c r="L61" s="309" t="s">
        <v>36</v>
      </c>
      <c r="M61" s="311" t="s">
        <v>108</v>
      </c>
      <c r="N61" s="312" t="s">
        <v>119</v>
      </c>
      <c r="O61" s="326">
        <v>128.18</v>
      </c>
      <c r="P61" s="327" t="s">
        <v>40</v>
      </c>
      <c r="Q61" s="315" t="s">
        <v>396</v>
      </c>
      <c r="R61" s="316">
        <v>26</v>
      </c>
      <c r="S61" s="316">
        <v>39</v>
      </c>
      <c r="T61" s="328">
        <f aca="true" t="shared" si="6" ref="T61:T68">U61/O61</f>
        <v>1372.7332657200811</v>
      </c>
      <c r="U61" s="318">
        <f aca="true" t="shared" si="7" ref="U61:U68">SUM(V61:Z61)</f>
        <v>175956.95</v>
      </c>
      <c r="V61" s="319">
        <v>175956.95</v>
      </c>
      <c r="W61" s="320">
        <v>0</v>
      </c>
      <c r="X61" s="320">
        <v>0</v>
      </c>
      <c r="Y61" s="320">
        <v>0</v>
      </c>
      <c r="Z61" s="320">
        <v>0</v>
      </c>
      <c r="AA61" s="315"/>
    </row>
    <row r="62" spans="1:27" s="188" customFormat="1" ht="150.75" customHeight="1">
      <c r="A62" s="308" t="s">
        <v>247</v>
      </c>
      <c r="B62" s="309" t="s">
        <v>151</v>
      </c>
      <c r="C62" s="309" t="s">
        <v>29</v>
      </c>
      <c r="D62" s="309" t="s">
        <v>316</v>
      </c>
      <c r="E62" s="308" t="s">
        <v>74</v>
      </c>
      <c r="F62" s="311" t="s">
        <v>59</v>
      </c>
      <c r="G62" s="311" t="s">
        <v>332</v>
      </c>
      <c r="H62" s="311" t="s">
        <v>32</v>
      </c>
      <c r="I62" s="309" t="s">
        <v>33</v>
      </c>
      <c r="J62" s="309" t="s">
        <v>34</v>
      </c>
      <c r="K62" s="309" t="s">
        <v>107</v>
      </c>
      <c r="L62" s="309" t="s">
        <v>36</v>
      </c>
      <c r="M62" s="311" t="s">
        <v>108</v>
      </c>
      <c r="N62" s="312" t="s">
        <v>120</v>
      </c>
      <c r="O62" s="326">
        <v>379.67</v>
      </c>
      <c r="P62" s="327" t="s">
        <v>40</v>
      </c>
      <c r="Q62" s="315" t="s">
        <v>396</v>
      </c>
      <c r="R62" s="316">
        <v>42</v>
      </c>
      <c r="S62" s="316">
        <v>63</v>
      </c>
      <c r="T62" s="328">
        <f t="shared" si="6"/>
        <v>1202.7122237732767</v>
      </c>
      <c r="U62" s="318">
        <f t="shared" si="7"/>
        <v>456633.75</v>
      </c>
      <c r="V62" s="319">
        <v>456633.75</v>
      </c>
      <c r="W62" s="320">
        <v>0</v>
      </c>
      <c r="X62" s="320">
        <v>0</v>
      </c>
      <c r="Y62" s="320">
        <v>0</v>
      </c>
      <c r="Z62" s="320">
        <v>0</v>
      </c>
      <c r="AA62" s="315"/>
    </row>
    <row r="63" spans="1:27" s="188" customFormat="1" ht="119.25" customHeight="1">
      <c r="A63" s="308" t="s">
        <v>249</v>
      </c>
      <c r="B63" s="309" t="s">
        <v>151</v>
      </c>
      <c r="C63" s="309" t="s">
        <v>29</v>
      </c>
      <c r="D63" s="309" t="s">
        <v>316</v>
      </c>
      <c r="E63" s="308" t="s">
        <v>74</v>
      </c>
      <c r="F63" s="311" t="s">
        <v>59</v>
      </c>
      <c r="G63" s="311" t="s">
        <v>332</v>
      </c>
      <c r="H63" s="311" t="s">
        <v>32</v>
      </c>
      <c r="I63" s="309" t="s">
        <v>33</v>
      </c>
      <c r="J63" s="309" t="s">
        <v>34</v>
      </c>
      <c r="K63" s="309" t="s">
        <v>107</v>
      </c>
      <c r="L63" s="309" t="s">
        <v>36</v>
      </c>
      <c r="M63" s="311" t="s">
        <v>108</v>
      </c>
      <c r="N63" s="312" t="s">
        <v>121</v>
      </c>
      <c r="O63" s="326">
        <v>112.02</v>
      </c>
      <c r="P63" s="327" t="s">
        <v>40</v>
      </c>
      <c r="Q63" s="315" t="s">
        <v>396</v>
      </c>
      <c r="R63" s="316">
        <v>32</v>
      </c>
      <c r="S63" s="316">
        <v>48</v>
      </c>
      <c r="T63" s="328">
        <f t="shared" si="6"/>
        <v>1625.1819317978934</v>
      </c>
      <c r="U63" s="318">
        <f t="shared" si="7"/>
        <v>182052.88</v>
      </c>
      <c r="V63" s="319">
        <v>182052.88</v>
      </c>
      <c r="W63" s="320">
        <v>0</v>
      </c>
      <c r="X63" s="320">
        <v>0</v>
      </c>
      <c r="Y63" s="320">
        <v>0</v>
      </c>
      <c r="Z63" s="320">
        <v>0</v>
      </c>
      <c r="AA63" s="315"/>
    </row>
    <row r="64" spans="1:27" s="188" customFormat="1" ht="117.75" customHeight="1">
      <c r="A64" s="308" t="s">
        <v>250</v>
      </c>
      <c r="B64" s="309" t="s">
        <v>151</v>
      </c>
      <c r="C64" s="309" t="s">
        <v>29</v>
      </c>
      <c r="D64" s="309" t="s">
        <v>316</v>
      </c>
      <c r="E64" s="308" t="s">
        <v>200</v>
      </c>
      <c r="F64" s="311" t="s">
        <v>59</v>
      </c>
      <c r="G64" s="311" t="s">
        <v>167</v>
      </c>
      <c r="H64" s="311" t="s">
        <v>32</v>
      </c>
      <c r="I64" s="309" t="s">
        <v>33</v>
      </c>
      <c r="J64" s="309" t="s">
        <v>34</v>
      </c>
      <c r="K64" s="309" t="s">
        <v>107</v>
      </c>
      <c r="L64" s="309" t="s">
        <v>36</v>
      </c>
      <c r="M64" s="311" t="s">
        <v>108</v>
      </c>
      <c r="N64" s="312" t="s">
        <v>122</v>
      </c>
      <c r="O64" s="326">
        <v>60</v>
      </c>
      <c r="P64" s="327" t="s">
        <v>40</v>
      </c>
      <c r="Q64" s="315" t="s">
        <v>396</v>
      </c>
      <c r="R64" s="316">
        <v>11</v>
      </c>
      <c r="S64" s="316">
        <v>16</v>
      </c>
      <c r="T64" s="328">
        <f t="shared" si="6"/>
        <v>1825.276</v>
      </c>
      <c r="U64" s="318">
        <f t="shared" si="7"/>
        <v>109516.56</v>
      </c>
      <c r="V64" s="319">
        <v>109516.56</v>
      </c>
      <c r="W64" s="320">
        <v>0</v>
      </c>
      <c r="X64" s="320">
        <v>0</v>
      </c>
      <c r="Y64" s="320">
        <v>0</v>
      </c>
      <c r="Z64" s="320">
        <v>0</v>
      </c>
      <c r="AA64" s="315"/>
    </row>
    <row r="65" spans="1:27" s="188" customFormat="1" ht="217.5" customHeight="1">
      <c r="A65" s="308" t="s">
        <v>251</v>
      </c>
      <c r="B65" s="309" t="s">
        <v>151</v>
      </c>
      <c r="C65" s="309" t="s">
        <v>29</v>
      </c>
      <c r="D65" s="309" t="s">
        <v>316</v>
      </c>
      <c r="E65" s="308" t="s">
        <v>200</v>
      </c>
      <c r="F65" s="311" t="s">
        <v>59</v>
      </c>
      <c r="G65" s="311" t="s">
        <v>167</v>
      </c>
      <c r="H65" s="311" t="s">
        <v>32</v>
      </c>
      <c r="I65" s="309" t="s">
        <v>33</v>
      </c>
      <c r="J65" s="309" t="s">
        <v>34</v>
      </c>
      <c r="K65" s="309" t="s">
        <v>107</v>
      </c>
      <c r="L65" s="322" t="s">
        <v>376</v>
      </c>
      <c r="M65" s="311" t="s">
        <v>108</v>
      </c>
      <c r="N65" s="312" t="s">
        <v>123</v>
      </c>
      <c r="O65" s="326">
        <v>124.9</v>
      </c>
      <c r="P65" s="327" t="s">
        <v>40</v>
      </c>
      <c r="Q65" s="315" t="s">
        <v>396</v>
      </c>
      <c r="R65" s="316">
        <v>30</v>
      </c>
      <c r="S65" s="316">
        <v>45</v>
      </c>
      <c r="T65" s="328">
        <f t="shared" si="6"/>
        <v>3291.3167333867095</v>
      </c>
      <c r="U65" s="318">
        <f t="shared" si="7"/>
        <v>411085.46</v>
      </c>
      <c r="V65" s="319">
        <v>411085.46</v>
      </c>
      <c r="W65" s="320">
        <v>0</v>
      </c>
      <c r="X65" s="320">
        <v>0</v>
      </c>
      <c r="Y65" s="320">
        <v>0</v>
      </c>
      <c r="Z65" s="320">
        <v>0</v>
      </c>
      <c r="AA65" s="315"/>
    </row>
    <row r="66" spans="1:27" s="188" customFormat="1" ht="229.5" customHeight="1">
      <c r="A66" s="308" t="s">
        <v>252</v>
      </c>
      <c r="B66" s="309" t="s">
        <v>151</v>
      </c>
      <c r="C66" s="309" t="s">
        <v>29</v>
      </c>
      <c r="D66" s="309" t="s">
        <v>316</v>
      </c>
      <c r="E66" s="308" t="s">
        <v>201</v>
      </c>
      <c r="F66" s="311" t="s">
        <v>59</v>
      </c>
      <c r="G66" s="311" t="s">
        <v>328</v>
      </c>
      <c r="H66" s="311" t="s">
        <v>60</v>
      </c>
      <c r="I66" s="309" t="s">
        <v>33</v>
      </c>
      <c r="J66" s="309" t="s">
        <v>34</v>
      </c>
      <c r="K66" s="309" t="s">
        <v>107</v>
      </c>
      <c r="L66" s="322" t="s">
        <v>376</v>
      </c>
      <c r="M66" s="311" t="s">
        <v>108</v>
      </c>
      <c r="N66" s="312" t="s">
        <v>124</v>
      </c>
      <c r="O66" s="326">
        <v>77.4</v>
      </c>
      <c r="P66" s="327" t="s">
        <v>40</v>
      </c>
      <c r="Q66" s="315" t="s">
        <v>396</v>
      </c>
      <c r="R66" s="316">
        <v>20</v>
      </c>
      <c r="S66" s="316">
        <v>20</v>
      </c>
      <c r="T66" s="328">
        <f t="shared" si="6"/>
        <v>2395.513565891473</v>
      </c>
      <c r="U66" s="318">
        <f t="shared" si="7"/>
        <v>185412.75</v>
      </c>
      <c r="V66" s="319">
        <v>185412.75</v>
      </c>
      <c r="W66" s="320">
        <v>0</v>
      </c>
      <c r="X66" s="320">
        <v>0</v>
      </c>
      <c r="Y66" s="320">
        <v>0</v>
      </c>
      <c r="Z66" s="320">
        <v>0</v>
      </c>
      <c r="AA66" s="315"/>
    </row>
    <row r="67" spans="1:27" s="188" customFormat="1" ht="219" customHeight="1">
      <c r="A67" s="308" t="s">
        <v>253</v>
      </c>
      <c r="B67" s="309" t="s">
        <v>151</v>
      </c>
      <c r="C67" s="309" t="s">
        <v>29</v>
      </c>
      <c r="D67" s="309" t="s">
        <v>316</v>
      </c>
      <c r="E67" s="308" t="s">
        <v>201</v>
      </c>
      <c r="F67" s="311" t="s">
        <v>59</v>
      </c>
      <c r="G67" s="311" t="s">
        <v>328</v>
      </c>
      <c r="H67" s="311" t="s">
        <v>60</v>
      </c>
      <c r="I67" s="309" t="s">
        <v>33</v>
      </c>
      <c r="J67" s="309" t="s">
        <v>34</v>
      </c>
      <c r="K67" s="309" t="s">
        <v>107</v>
      </c>
      <c r="L67" s="322" t="s">
        <v>376</v>
      </c>
      <c r="M67" s="311" t="s">
        <v>108</v>
      </c>
      <c r="N67" s="312" t="s">
        <v>125</v>
      </c>
      <c r="O67" s="326">
        <v>57.5</v>
      </c>
      <c r="P67" s="327" t="s">
        <v>40</v>
      </c>
      <c r="Q67" s="315" t="s">
        <v>396</v>
      </c>
      <c r="R67" s="316">
        <v>22</v>
      </c>
      <c r="S67" s="316">
        <v>33</v>
      </c>
      <c r="T67" s="328">
        <f t="shared" si="6"/>
        <v>3242.8452173913042</v>
      </c>
      <c r="U67" s="318">
        <f t="shared" si="7"/>
        <v>186463.6</v>
      </c>
      <c r="V67" s="319">
        <v>186463.6</v>
      </c>
      <c r="W67" s="320">
        <v>0</v>
      </c>
      <c r="X67" s="320">
        <v>0</v>
      </c>
      <c r="Y67" s="320">
        <v>0</v>
      </c>
      <c r="Z67" s="320">
        <v>0</v>
      </c>
      <c r="AA67" s="315"/>
    </row>
    <row r="68" spans="1:27" s="188" customFormat="1" ht="174" customHeight="1">
      <c r="A68" s="308" t="s">
        <v>80</v>
      </c>
      <c r="B68" s="309" t="s">
        <v>151</v>
      </c>
      <c r="C68" s="309" t="s">
        <v>29</v>
      </c>
      <c r="D68" s="309" t="s">
        <v>316</v>
      </c>
      <c r="E68" s="308" t="s">
        <v>74</v>
      </c>
      <c r="F68" s="311" t="s">
        <v>59</v>
      </c>
      <c r="G68" s="311" t="s">
        <v>332</v>
      </c>
      <c r="H68" s="311" t="s">
        <v>32</v>
      </c>
      <c r="I68" s="309" t="s">
        <v>33</v>
      </c>
      <c r="J68" s="309" t="s">
        <v>34</v>
      </c>
      <c r="K68" s="309" t="s">
        <v>107</v>
      </c>
      <c r="L68" s="309" t="s">
        <v>36</v>
      </c>
      <c r="M68" s="311" t="s">
        <v>108</v>
      </c>
      <c r="N68" s="312" t="s">
        <v>126</v>
      </c>
      <c r="O68" s="326">
        <v>116.68</v>
      </c>
      <c r="P68" s="327" t="s">
        <v>40</v>
      </c>
      <c r="Q68" s="315" t="s">
        <v>396</v>
      </c>
      <c r="R68" s="316">
        <v>13</v>
      </c>
      <c r="S68" s="316">
        <v>27</v>
      </c>
      <c r="T68" s="328">
        <f t="shared" si="6"/>
        <v>1587.0179122386012</v>
      </c>
      <c r="U68" s="318">
        <f t="shared" si="7"/>
        <v>185173.25</v>
      </c>
      <c r="V68" s="319">
        <v>185173.25</v>
      </c>
      <c r="W68" s="320">
        <v>0</v>
      </c>
      <c r="X68" s="320">
        <v>0</v>
      </c>
      <c r="Y68" s="320">
        <v>0</v>
      </c>
      <c r="Z68" s="320">
        <v>0</v>
      </c>
      <c r="AA68" s="315"/>
    </row>
    <row r="69" spans="1:27" s="324" customFormat="1" ht="207" customHeight="1">
      <c r="A69" s="308" t="s">
        <v>254</v>
      </c>
      <c r="B69" s="309" t="s">
        <v>151</v>
      </c>
      <c r="C69" s="309" t="s">
        <v>29</v>
      </c>
      <c r="D69" s="309" t="s">
        <v>316</v>
      </c>
      <c r="E69" s="308" t="s">
        <v>201</v>
      </c>
      <c r="F69" s="311" t="s">
        <v>59</v>
      </c>
      <c r="G69" s="311" t="s">
        <v>328</v>
      </c>
      <c r="H69" s="311" t="s">
        <v>60</v>
      </c>
      <c r="I69" s="309" t="s">
        <v>33</v>
      </c>
      <c r="J69" s="309" t="s">
        <v>34</v>
      </c>
      <c r="K69" s="309" t="s">
        <v>107</v>
      </c>
      <c r="L69" s="322" t="s">
        <v>377</v>
      </c>
      <c r="M69" s="311" t="s">
        <v>108</v>
      </c>
      <c r="N69" s="312" t="s">
        <v>539</v>
      </c>
      <c r="O69" s="326" t="s">
        <v>114</v>
      </c>
      <c r="P69" s="327" t="s">
        <v>40</v>
      </c>
      <c r="Q69" s="315" t="s">
        <v>396</v>
      </c>
      <c r="R69" s="316">
        <v>12</v>
      </c>
      <c r="S69" s="316">
        <v>18</v>
      </c>
      <c r="T69" s="328">
        <f aca="true" t="shared" si="8" ref="T69:T75">U69/O69</f>
        <v>2208.176994680851</v>
      </c>
      <c r="U69" s="318">
        <f aca="true" t="shared" si="9" ref="U69:U75">SUM(V69:Z69)</f>
        <v>166054.91</v>
      </c>
      <c r="V69" s="319">
        <v>166054.91</v>
      </c>
      <c r="W69" s="320">
        <v>0</v>
      </c>
      <c r="X69" s="320">
        <v>0</v>
      </c>
      <c r="Y69" s="320">
        <v>0</v>
      </c>
      <c r="Z69" s="320">
        <v>0</v>
      </c>
      <c r="AA69" s="315"/>
    </row>
    <row r="70" spans="1:27" s="188" customFormat="1" ht="217.5" customHeight="1">
      <c r="A70" s="308" t="s">
        <v>255</v>
      </c>
      <c r="B70" s="309" t="s">
        <v>151</v>
      </c>
      <c r="C70" s="309" t="s">
        <v>29</v>
      </c>
      <c r="D70" s="309" t="s">
        <v>316</v>
      </c>
      <c r="E70" s="308" t="s">
        <v>205</v>
      </c>
      <c r="F70" s="311" t="s">
        <v>59</v>
      </c>
      <c r="G70" s="311" t="s">
        <v>336</v>
      </c>
      <c r="H70" s="311" t="s">
        <v>32</v>
      </c>
      <c r="I70" s="309" t="s">
        <v>33</v>
      </c>
      <c r="J70" s="309" t="s">
        <v>34</v>
      </c>
      <c r="K70" s="309" t="s">
        <v>107</v>
      </c>
      <c r="L70" s="322" t="s">
        <v>378</v>
      </c>
      <c r="M70" s="311" t="s">
        <v>108</v>
      </c>
      <c r="N70" s="312" t="s">
        <v>127</v>
      </c>
      <c r="O70" s="326">
        <v>169</v>
      </c>
      <c r="P70" s="327" t="s">
        <v>40</v>
      </c>
      <c r="Q70" s="315" t="s">
        <v>396</v>
      </c>
      <c r="R70" s="316">
        <v>50</v>
      </c>
      <c r="S70" s="316">
        <v>75</v>
      </c>
      <c r="T70" s="328">
        <f t="shared" si="8"/>
        <v>2782.2413609467453</v>
      </c>
      <c r="U70" s="318">
        <f t="shared" si="9"/>
        <v>470198.79</v>
      </c>
      <c r="V70" s="319">
        <v>470198.79</v>
      </c>
      <c r="W70" s="320">
        <v>0</v>
      </c>
      <c r="X70" s="320">
        <v>0</v>
      </c>
      <c r="Y70" s="320">
        <v>0</v>
      </c>
      <c r="Z70" s="320">
        <v>0</v>
      </c>
      <c r="AA70" s="315"/>
    </row>
    <row r="71" spans="1:29" s="324" customFormat="1" ht="213.75" customHeight="1">
      <c r="A71" s="308" t="s">
        <v>246</v>
      </c>
      <c r="B71" s="309" t="s">
        <v>151</v>
      </c>
      <c r="C71" s="309" t="s">
        <v>29</v>
      </c>
      <c r="D71" s="309" t="s">
        <v>316</v>
      </c>
      <c r="E71" s="308" t="s">
        <v>205</v>
      </c>
      <c r="F71" s="311" t="s">
        <v>59</v>
      </c>
      <c r="G71" s="311" t="s">
        <v>336</v>
      </c>
      <c r="H71" s="311" t="s">
        <v>32</v>
      </c>
      <c r="I71" s="309" t="s">
        <v>33</v>
      </c>
      <c r="J71" s="309" t="s">
        <v>34</v>
      </c>
      <c r="K71" s="309" t="s">
        <v>107</v>
      </c>
      <c r="L71" s="322" t="s">
        <v>377</v>
      </c>
      <c r="M71" s="311" t="s">
        <v>108</v>
      </c>
      <c r="N71" s="312" t="s">
        <v>128</v>
      </c>
      <c r="O71" s="326">
        <v>174</v>
      </c>
      <c r="P71" s="327" t="s">
        <v>40</v>
      </c>
      <c r="Q71" s="315" t="s">
        <v>396</v>
      </c>
      <c r="R71" s="316">
        <v>50</v>
      </c>
      <c r="S71" s="316">
        <v>75</v>
      </c>
      <c r="T71" s="328">
        <f t="shared" si="8"/>
        <v>2736.9554022988505</v>
      </c>
      <c r="U71" s="318">
        <f t="shared" si="9"/>
        <v>476230.24</v>
      </c>
      <c r="V71" s="319">
        <v>476230.24</v>
      </c>
      <c r="W71" s="320">
        <v>0</v>
      </c>
      <c r="X71" s="320">
        <v>0</v>
      </c>
      <c r="Y71" s="320">
        <v>0</v>
      </c>
      <c r="Z71" s="320">
        <v>0</v>
      </c>
      <c r="AA71" s="315"/>
      <c r="AC71" s="329"/>
    </row>
    <row r="72" spans="1:29" s="324" customFormat="1" ht="172.5" customHeight="1">
      <c r="A72" s="308" t="s">
        <v>256</v>
      </c>
      <c r="B72" s="309" t="s">
        <v>151</v>
      </c>
      <c r="C72" s="309" t="s">
        <v>29</v>
      </c>
      <c r="D72" s="309" t="s">
        <v>316</v>
      </c>
      <c r="E72" s="308" t="s">
        <v>205</v>
      </c>
      <c r="F72" s="311" t="s">
        <v>59</v>
      </c>
      <c r="G72" s="311" t="s">
        <v>336</v>
      </c>
      <c r="H72" s="311" t="s">
        <v>32</v>
      </c>
      <c r="I72" s="309" t="s">
        <v>33</v>
      </c>
      <c r="J72" s="309" t="s">
        <v>34</v>
      </c>
      <c r="K72" s="309" t="s">
        <v>107</v>
      </c>
      <c r="L72" s="322" t="s">
        <v>377</v>
      </c>
      <c r="M72" s="311" t="s">
        <v>108</v>
      </c>
      <c r="N72" s="312" t="s">
        <v>416</v>
      </c>
      <c r="O72" s="326">
        <v>75</v>
      </c>
      <c r="P72" s="327" t="s">
        <v>40</v>
      </c>
      <c r="Q72" s="315" t="s">
        <v>396</v>
      </c>
      <c r="R72" s="316">
        <v>24</v>
      </c>
      <c r="S72" s="316">
        <v>36</v>
      </c>
      <c r="T72" s="328">
        <f t="shared" si="8"/>
        <v>2466.6666666666665</v>
      </c>
      <c r="U72" s="318">
        <f t="shared" si="9"/>
        <v>185000</v>
      </c>
      <c r="V72" s="319">
        <v>185000</v>
      </c>
      <c r="W72" s="320">
        <v>0</v>
      </c>
      <c r="X72" s="320">
        <v>0</v>
      </c>
      <c r="Y72" s="320">
        <v>0</v>
      </c>
      <c r="Z72" s="320">
        <v>0</v>
      </c>
      <c r="AA72" s="315"/>
      <c r="AC72" s="168"/>
    </row>
    <row r="73" spans="1:29" s="324" customFormat="1" ht="182.25" customHeight="1">
      <c r="A73" s="308" t="s">
        <v>257</v>
      </c>
      <c r="B73" s="309" t="s">
        <v>151</v>
      </c>
      <c r="C73" s="309" t="s">
        <v>29</v>
      </c>
      <c r="D73" s="309" t="s">
        <v>317</v>
      </c>
      <c r="E73" s="308" t="s">
        <v>171</v>
      </c>
      <c r="F73" s="310" t="s">
        <v>371</v>
      </c>
      <c r="G73" s="311" t="s">
        <v>31</v>
      </c>
      <c r="H73" s="311" t="s">
        <v>32</v>
      </c>
      <c r="I73" s="309" t="s">
        <v>33</v>
      </c>
      <c r="J73" s="309" t="s">
        <v>34</v>
      </c>
      <c r="K73" s="309" t="s">
        <v>107</v>
      </c>
      <c r="L73" s="309" t="s">
        <v>36</v>
      </c>
      <c r="M73" s="311" t="s">
        <v>108</v>
      </c>
      <c r="N73" s="312" t="s">
        <v>131</v>
      </c>
      <c r="O73" s="326">
        <v>100</v>
      </c>
      <c r="P73" s="327" t="s">
        <v>40</v>
      </c>
      <c r="Q73" s="315" t="s">
        <v>396</v>
      </c>
      <c r="R73" s="316">
        <v>10</v>
      </c>
      <c r="S73" s="316">
        <v>15</v>
      </c>
      <c r="T73" s="328">
        <f>U73/O73</f>
        <v>6118.246999999999</v>
      </c>
      <c r="U73" s="318">
        <f>SUM(V73:Z73)</f>
        <v>611824.7</v>
      </c>
      <c r="V73" s="319">
        <v>611824.7</v>
      </c>
      <c r="W73" s="320">
        <v>0</v>
      </c>
      <c r="X73" s="320">
        <v>0</v>
      </c>
      <c r="Y73" s="320">
        <v>0</v>
      </c>
      <c r="Z73" s="320">
        <v>0</v>
      </c>
      <c r="AA73" s="330"/>
      <c r="AC73" s="168"/>
    </row>
    <row r="74" spans="1:27" s="324" customFormat="1" ht="168" customHeight="1">
      <c r="A74" s="308" t="s">
        <v>258</v>
      </c>
      <c r="B74" s="309" t="s">
        <v>151</v>
      </c>
      <c r="C74" s="309" t="s">
        <v>29</v>
      </c>
      <c r="D74" s="309">
        <v>110420043</v>
      </c>
      <c r="E74" s="308" t="s">
        <v>58</v>
      </c>
      <c r="F74" s="310" t="s">
        <v>59</v>
      </c>
      <c r="G74" s="311" t="s">
        <v>337</v>
      </c>
      <c r="H74" s="311" t="s">
        <v>60</v>
      </c>
      <c r="I74" s="309" t="s">
        <v>33</v>
      </c>
      <c r="J74" s="309" t="s">
        <v>34</v>
      </c>
      <c r="K74" s="309" t="s">
        <v>107</v>
      </c>
      <c r="L74" s="322" t="s">
        <v>377</v>
      </c>
      <c r="M74" s="311" t="s">
        <v>108</v>
      </c>
      <c r="N74" s="312" t="s">
        <v>421</v>
      </c>
      <c r="O74" s="326">
        <v>687.8</v>
      </c>
      <c r="P74" s="327" t="s">
        <v>40</v>
      </c>
      <c r="Q74" s="315" t="s">
        <v>396</v>
      </c>
      <c r="R74" s="316">
        <v>39</v>
      </c>
      <c r="S74" s="316">
        <v>45</v>
      </c>
      <c r="T74" s="328">
        <f>U74/O74</f>
        <v>1843.0985024716488</v>
      </c>
      <c r="U74" s="318">
        <f>V74</f>
        <v>1267683.15</v>
      </c>
      <c r="V74" s="319">
        <v>1267683.15</v>
      </c>
      <c r="W74" s="320">
        <v>0</v>
      </c>
      <c r="X74" s="320">
        <v>0</v>
      </c>
      <c r="Y74" s="320">
        <v>0</v>
      </c>
      <c r="Z74" s="320">
        <v>0</v>
      </c>
      <c r="AA74" s="315"/>
    </row>
    <row r="75" spans="1:29" s="324" customFormat="1" ht="143.25" customHeight="1">
      <c r="A75" s="308" t="s">
        <v>259</v>
      </c>
      <c r="B75" s="309" t="s">
        <v>151</v>
      </c>
      <c r="C75" s="309" t="s">
        <v>29</v>
      </c>
      <c r="D75" s="309" t="s">
        <v>316</v>
      </c>
      <c r="E75" s="308" t="s">
        <v>202</v>
      </c>
      <c r="F75" s="311" t="s">
        <v>59</v>
      </c>
      <c r="G75" s="311" t="s">
        <v>327</v>
      </c>
      <c r="H75" s="311" t="s">
        <v>60</v>
      </c>
      <c r="I75" s="309" t="s">
        <v>33</v>
      </c>
      <c r="J75" s="309" t="s">
        <v>34</v>
      </c>
      <c r="K75" s="309" t="s">
        <v>107</v>
      </c>
      <c r="L75" s="309" t="s">
        <v>36</v>
      </c>
      <c r="M75" s="311" t="s">
        <v>108</v>
      </c>
      <c r="N75" s="312" t="s">
        <v>130</v>
      </c>
      <c r="O75" s="326">
        <v>160</v>
      </c>
      <c r="P75" s="327" t="s">
        <v>40</v>
      </c>
      <c r="Q75" s="315" t="s">
        <v>396</v>
      </c>
      <c r="R75" s="316">
        <v>22</v>
      </c>
      <c r="S75" s="316">
        <v>39</v>
      </c>
      <c r="T75" s="328">
        <f t="shared" si="8"/>
        <v>2772.0065624999997</v>
      </c>
      <c r="U75" s="318">
        <f t="shared" si="9"/>
        <v>443521.05</v>
      </c>
      <c r="V75" s="319">
        <v>443521.05</v>
      </c>
      <c r="W75" s="320">
        <v>0</v>
      </c>
      <c r="X75" s="320">
        <v>0</v>
      </c>
      <c r="Y75" s="320">
        <v>0</v>
      </c>
      <c r="Z75" s="320">
        <v>0</v>
      </c>
      <c r="AA75" s="315"/>
      <c r="AC75" s="168"/>
    </row>
    <row r="76" spans="1:27" s="188" customFormat="1" ht="217.5" customHeight="1">
      <c r="A76" s="308" t="s">
        <v>260</v>
      </c>
      <c r="B76" s="309" t="s">
        <v>151</v>
      </c>
      <c r="C76" s="309" t="s">
        <v>29</v>
      </c>
      <c r="D76" s="309" t="s">
        <v>316</v>
      </c>
      <c r="E76" s="308" t="s">
        <v>200</v>
      </c>
      <c r="F76" s="311" t="s">
        <v>59</v>
      </c>
      <c r="G76" s="311" t="s">
        <v>167</v>
      </c>
      <c r="H76" s="311" t="s">
        <v>32</v>
      </c>
      <c r="I76" s="309" t="s">
        <v>33</v>
      </c>
      <c r="J76" s="309" t="s">
        <v>34</v>
      </c>
      <c r="K76" s="309" t="s">
        <v>107</v>
      </c>
      <c r="L76" s="322" t="s">
        <v>376</v>
      </c>
      <c r="M76" s="311" t="s">
        <v>108</v>
      </c>
      <c r="N76" s="312" t="s">
        <v>420</v>
      </c>
      <c r="O76" s="326">
        <v>115</v>
      </c>
      <c r="P76" s="327" t="s">
        <v>40</v>
      </c>
      <c r="Q76" s="315" t="s">
        <v>396</v>
      </c>
      <c r="R76" s="316">
        <v>30</v>
      </c>
      <c r="S76" s="316">
        <v>45</v>
      </c>
      <c r="T76" s="328">
        <f>U76/O76</f>
        <v>2563.4463478260873</v>
      </c>
      <c r="U76" s="318">
        <f>SUM(V76:Z76)</f>
        <v>294796.33</v>
      </c>
      <c r="V76" s="319">
        <v>294796.33</v>
      </c>
      <c r="W76" s="320">
        <v>0</v>
      </c>
      <c r="X76" s="320">
        <v>0</v>
      </c>
      <c r="Y76" s="320">
        <v>0</v>
      </c>
      <c r="Z76" s="320">
        <v>0</v>
      </c>
      <c r="AA76" s="315"/>
    </row>
    <row r="77" spans="1:27" s="42" customFormat="1" ht="42" customHeight="1">
      <c r="A77" s="127"/>
      <c r="B77" s="128"/>
      <c r="C77" s="128"/>
      <c r="D77" s="128"/>
      <c r="E77" s="129"/>
      <c r="F77" s="129"/>
      <c r="G77" s="129"/>
      <c r="H77" s="129"/>
      <c r="I77" s="127"/>
      <c r="J77" s="127"/>
      <c r="K77" s="127"/>
      <c r="L77" s="127"/>
      <c r="M77" s="129"/>
      <c r="N77" s="464" t="s">
        <v>132</v>
      </c>
      <c r="O77" s="464"/>
      <c r="P77" s="464"/>
      <c r="Q77" s="127"/>
      <c r="R77" s="131"/>
      <c r="S77" s="131"/>
      <c r="T77" s="131"/>
      <c r="U77" s="132">
        <f>SUM(U50:U76)</f>
        <v>11073689.73</v>
      </c>
      <c r="V77" s="133">
        <f>SUM(V50:V76)</f>
        <v>10852260.63</v>
      </c>
      <c r="W77" s="133">
        <f>SUM(W50:W75)</f>
        <v>0</v>
      </c>
      <c r="X77" s="132">
        <f>SUM(X50:X76)</f>
        <v>221429.1</v>
      </c>
      <c r="Y77" s="133">
        <f>SUM(Y50:Y75)</f>
        <v>0</v>
      </c>
      <c r="Z77" s="133">
        <f>SUM(Z50:Z75)</f>
        <v>0</v>
      </c>
      <c r="AA77" s="134"/>
    </row>
    <row r="78" spans="1:27" s="10" customFormat="1" ht="18.75" customHeight="1">
      <c r="A78" s="254"/>
      <c r="B78" s="128"/>
      <c r="C78" s="128"/>
      <c r="D78" s="128"/>
      <c r="E78" s="129"/>
      <c r="F78" s="129"/>
      <c r="G78" s="129"/>
      <c r="H78" s="129"/>
      <c r="I78" s="254"/>
      <c r="J78" s="254"/>
      <c r="K78" s="254"/>
      <c r="L78" s="254"/>
      <c r="M78" s="129"/>
      <c r="N78" s="254"/>
      <c r="O78" s="254"/>
      <c r="P78" s="254"/>
      <c r="Q78" s="254"/>
      <c r="R78" s="254"/>
      <c r="S78" s="254"/>
      <c r="T78" s="254"/>
      <c r="U78" s="258"/>
      <c r="V78" s="258"/>
      <c r="W78" s="258"/>
      <c r="X78" s="258"/>
      <c r="Y78" s="258"/>
      <c r="Z78" s="258"/>
      <c r="AA78" s="259"/>
    </row>
    <row r="79" spans="1:27" s="17" customFormat="1" ht="42" customHeight="1">
      <c r="A79" s="463" t="s">
        <v>133</v>
      </c>
      <c r="B79" s="463"/>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row>
    <row r="80" spans="1:27" s="324" customFormat="1" ht="195.75" customHeight="1">
      <c r="A80" s="308" t="s">
        <v>261</v>
      </c>
      <c r="B80" s="309" t="s">
        <v>151</v>
      </c>
      <c r="C80" s="309" t="s">
        <v>29</v>
      </c>
      <c r="D80" s="309">
        <v>110420001</v>
      </c>
      <c r="E80" s="308" t="s">
        <v>200</v>
      </c>
      <c r="F80" s="310" t="s">
        <v>59</v>
      </c>
      <c r="G80" s="311" t="s">
        <v>328</v>
      </c>
      <c r="H80" s="311" t="s">
        <v>60</v>
      </c>
      <c r="I80" s="309" t="s">
        <v>33</v>
      </c>
      <c r="J80" s="309" t="s">
        <v>134</v>
      </c>
      <c r="K80" s="309" t="s">
        <v>135</v>
      </c>
      <c r="L80" s="309" t="s">
        <v>36</v>
      </c>
      <c r="M80" s="311" t="s">
        <v>37</v>
      </c>
      <c r="N80" s="312" t="s">
        <v>136</v>
      </c>
      <c r="O80" s="313">
        <v>4</v>
      </c>
      <c r="P80" s="314" t="s">
        <v>138</v>
      </c>
      <c r="Q80" s="315" t="s">
        <v>396</v>
      </c>
      <c r="R80" s="316">
        <v>8</v>
      </c>
      <c r="S80" s="316">
        <v>12</v>
      </c>
      <c r="T80" s="317">
        <f aca="true" t="shared" si="10" ref="T80:T94">U80/O80</f>
        <v>56827.84</v>
      </c>
      <c r="U80" s="318">
        <v>227311.36</v>
      </c>
      <c r="V80" s="319">
        <f>U80-X80</f>
        <v>113311.35999999999</v>
      </c>
      <c r="W80" s="320">
        <v>0</v>
      </c>
      <c r="X80" s="318">
        <v>114000</v>
      </c>
      <c r="Y80" s="320">
        <v>0</v>
      </c>
      <c r="Z80" s="320">
        <v>0</v>
      </c>
      <c r="AA80" s="315" t="s">
        <v>73</v>
      </c>
    </row>
    <row r="81" spans="1:36" s="324" customFormat="1" ht="192.75" customHeight="1">
      <c r="A81" s="308" t="s">
        <v>262</v>
      </c>
      <c r="B81" s="309" t="s">
        <v>151</v>
      </c>
      <c r="C81" s="309" t="s">
        <v>29</v>
      </c>
      <c r="D81" s="309" t="s">
        <v>322</v>
      </c>
      <c r="E81" s="308" t="s">
        <v>182</v>
      </c>
      <c r="F81" s="310" t="s">
        <v>59</v>
      </c>
      <c r="G81" s="311" t="s">
        <v>341</v>
      </c>
      <c r="H81" s="311" t="s">
        <v>60</v>
      </c>
      <c r="I81" s="309" t="s">
        <v>33</v>
      </c>
      <c r="J81" s="309" t="s">
        <v>134</v>
      </c>
      <c r="K81" s="309" t="s">
        <v>135</v>
      </c>
      <c r="L81" s="309" t="s">
        <v>36</v>
      </c>
      <c r="M81" s="311" t="s">
        <v>37</v>
      </c>
      <c r="N81" s="312" t="s">
        <v>139</v>
      </c>
      <c r="O81" s="313">
        <v>4</v>
      </c>
      <c r="P81" s="314" t="s">
        <v>138</v>
      </c>
      <c r="Q81" s="315" t="s">
        <v>396</v>
      </c>
      <c r="R81" s="316">
        <v>10</v>
      </c>
      <c r="S81" s="316">
        <v>12</v>
      </c>
      <c r="T81" s="317">
        <f t="shared" si="10"/>
        <v>101268.9925</v>
      </c>
      <c r="U81" s="318">
        <v>405075.97</v>
      </c>
      <c r="V81" s="319">
        <v>405075.97</v>
      </c>
      <c r="W81" s="320">
        <v>0</v>
      </c>
      <c r="X81" s="320">
        <v>0</v>
      </c>
      <c r="Y81" s="320">
        <v>0</v>
      </c>
      <c r="Z81" s="320">
        <v>0</v>
      </c>
      <c r="AA81" s="316" t="s">
        <v>63</v>
      </c>
      <c r="AB81" s="331"/>
      <c r="AC81" s="332"/>
      <c r="AD81" s="333"/>
      <c r="AE81" s="333"/>
      <c r="AF81" s="332"/>
      <c r="AG81" s="332"/>
      <c r="AH81" s="332"/>
      <c r="AI81" s="332"/>
      <c r="AJ81" s="188"/>
    </row>
    <row r="82" spans="1:36" s="324" customFormat="1" ht="200.25" customHeight="1">
      <c r="A82" s="308" t="s">
        <v>263</v>
      </c>
      <c r="B82" s="309" t="s">
        <v>151</v>
      </c>
      <c r="C82" s="309" t="s">
        <v>29</v>
      </c>
      <c r="D82" s="309" t="s">
        <v>322</v>
      </c>
      <c r="E82" s="308" t="s">
        <v>182</v>
      </c>
      <c r="F82" s="310" t="s">
        <v>59</v>
      </c>
      <c r="G82" s="311" t="s">
        <v>341</v>
      </c>
      <c r="H82" s="311" t="s">
        <v>60</v>
      </c>
      <c r="I82" s="309" t="s">
        <v>33</v>
      </c>
      <c r="J82" s="309" t="s">
        <v>134</v>
      </c>
      <c r="K82" s="309" t="s">
        <v>135</v>
      </c>
      <c r="L82" s="309" t="s">
        <v>36</v>
      </c>
      <c r="M82" s="311" t="s">
        <v>37</v>
      </c>
      <c r="N82" s="312" t="s">
        <v>140</v>
      </c>
      <c r="O82" s="313">
        <v>4</v>
      </c>
      <c r="P82" s="314" t="s">
        <v>138</v>
      </c>
      <c r="Q82" s="315" t="s">
        <v>396</v>
      </c>
      <c r="R82" s="316">
        <v>100</v>
      </c>
      <c r="S82" s="316">
        <v>150</v>
      </c>
      <c r="T82" s="317">
        <f t="shared" si="10"/>
        <v>130972.715</v>
      </c>
      <c r="U82" s="318">
        <v>523890.86</v>
      </c>
      <c r="V82" s="319">
        <f aca="true" t="shared" si="11" ref="V82:V91">U82</f>
        <v>523890.86</v>
      </c>
      <c r="W82" s="320">
        <v>0</v>
      </c>
      <c r="X82" s="320">
        <v>0</v>
      </c>
      <c r="Y82" s="320">
        <v>0</v>
      </c>
      <c r="Z82" s="320">
        <v>0</v>
      </c>
      <c r="AA82" s="315"/>
      <c r="AB82" s="331"/>
      <c r="AC82" s="332"/>
      <c r="AD82" s="333"/>
      <c r="AE82" s="333"/>
      <c r="AF82" s="332"/>
      <c r="AG82" s="332"/>
      <c r="AH82" s="332"/>
      <c r="AI82" s="332"/>
      <c r="AJ82" s="188"/>
    </row>
    <row r="83" spans="1:36" s="324" customFormat="1" ht="206.25" customHeight="1">
      <c r="A83" s="308" t="s">
        <v>244</v>
      </c>
      <c r="B83" s="309" t="s">
        <v>151</v>
      </c>
      <c r="C83" s="309" t="s">
        <v>29</v>
      </c>
      <c r="D83" s="309" t="s">
        <v>320</v>
      </c>
      <c r="E83" s="308" t="s">
        <v>64</v>
      </c>
      <c r="F83" s="310" t="s">
        <v>372</v>
      </c>
      <c r="G83" s="311" t="s">
        <v>31</v>
      </c>
      <c r="H83" s="311" t="s">
        <v>326</v>
      </c>
      <c r="I83" s="309" t="s">
        <v>33</v>
      </c>
      <c r="J83" s="309" t="s">
        <v>134</v>
      </c>
      <c r="K83" s="309" t="s">
        <v>135</v>
      </c>
      <c r="L83" s="309" t="s">
        <v>36</v>
      </c>
      <c r="M83" s="311" t="s">
        <v>37</v>
      </c>
      <c r="N83" s="312" t="s">
        <v>141</v>
      </c>
      <c r="O83" s="313">
        <v>3</v>
      </c>
      <c r="P83" s="314" t="s">
        <v>138</v>
      </c>
      <c r="Q83" s="315" t="s">
        <v>396</v>
      </c>
      <c r="R83" s="316">
        <v>24</v>
      </c>
      <c r="S83" s="316">
        <v>36</v>
      </c>
      <c r="T83" s="317">
        <f t="shared" si="10"/>
        <v>90409.11333333334</v>
      </c>
      <c r="U83" s="318">
        <v>271227.34</v>
      </c>
      <c r="V83" s="319">
        <f t="shared" si="11"/>
        <v>271227.34</v>
      </c>
      <c r="W83" s="320">
        <v>0</v>
      </c>
      <c r="X83" s="320">
        <v>0</v>
      </c>
      <c r="Y83" s="320">
        <v>0</v>
      </c>
      <c r="Z83" s="320">
        <v>0</v>
      </c>
      <c r="AA83" s="315"/>
      <c r="AB83" s="331"/>
      <c r="AC83" s="332"/>
      <c r="AD83" s="333"/>
      <c r="AE83" s="333"/>
      <c r="AF83" s="332"/>
      <c r="AG83" s="332"/>
      <c r="AH83" s="332"/>
      <c r="AI83" s="332"/>
      <c r="AJ83" s="188"/>
    </row>
    <row r="84" spans="1:36" s="324" customFormat="1" ht="191.25" customHeight="1">
      <c r="A84" s="308" t="s">
        <v>264</v>
      </c>
      <c r="B84" s="309" t="s">
        <v>151</v>
      </c>
      <c r="C84" s="309" t="s">
        <v>29</v>
      </c>
      <c r="D84" s="309" t="s">
        <v>318</v>
      </c>
      <c r="E84" s="308" t="s">
        <v>206</v>
      </c>
      <c r="F84" s="310" t="s">
        <v>371</v>
      </c>
      <c r="G84" s="311" t="s">
        <v>31</v>
      </c>
      <c r="H84" s="311" t="s">
        <v>32</v>
      </c>
      <c r="I84" s="309" t="s">
        <v>33</v>
      </c>
      <c r="J84" s="309" t="s">
        <v>134</v>
      </c>
      <c r="K84" s="309" t="s">
        <v>135</v>
      </c>
      <c r="L84" s="309" t="s">
        <v>36</v>
      </c>
      <c r="M84" s="311" t="s">
        <v>37</v>
      </c>
      <c r="N84" s="312" t="s">
        <v>142</v>
      </c>
      <c r="O84" s="313">
        <v>10</v>
      </c>
      <c r="P84" s="314" t="s">
        <v>138</v>
      </c>
      <c r="Q84" s="315" t="s">
        <v>396</v>
      </c>
      <c r="R84" s="316">
        <v>60</v>
      </c>
      <c r="S84" s="316">
        <v>90</v>
      </c>
      <c r="T84" s="317">
        <f t="shared" si="10"/>
        <v>72637.566</v>
      </c>
      <c r="U84" s="318">
        <v>726375.66</v>
      </c>
      <c r="V84" s="319">
        <f t="shared" si="11"/>
        <v>726375.66</v>
      </c>
      <c r="W84" s="320">
        <v>0</v>
      </c>
      <c r="X84" s="320">
        <v>0</v>
      </c>
      <c r="Y84" s="320">
        <v>0</v>
      </c>
      <c r="Z84" s="320">
        <v>0</v>
      </c>
      <c r="AA84" s="315"/>
      <c r="AB84" s="331"/>
      <c r="AC84" s="332"/>
      <c r="AD84" s="333"/>
      <c r="AE84" s="333"/>
      <c r="AF84" s="332"/>
      <c r="AG84" s="332"/>
      <c r="AH84" s="332"/>
      <c r="AI84" s="332"/>
      <c r="AJ84" s="188"/>
    </row>
    <row r="85" spans="1:36" s="324" customFormat="1" ht="183.75" customHeight="1">
      <c r="A85" s="308" t="s">
        <v>248</v>
      </c>
      <c r="B85" s="309" t="s">
        <v>151</v>
      </c>
      <c r="C85" s="309" t="s">
        <v>29</v>
      </c>
      <c r="D85" s="309" t="s">
        <v>312</v>
      </c>
      <c r="E85" s="308" t="s">
        <v>54</v>
      </c>
      <c r="F85" s="310" t="s">
        <v>371</v>
      </c>
      <c r="G85" s="311" t="s">
        <v>31</v>
      </c>
      <c r="H85" s="311" t="s">
        <v>32</v>
      </c>
      <c r="I85" s="309" t="s">
        <v>33</v>
      </c>
      <c r="J85" s="309" t="s">
        <v>134</v>
      </c>
      <c r="K85" s="309" t="s">
        <v>135</v>
      </c>
      <c r="L85" s="309" t="s">
        <v>36</v>
      </c>
      <c r="M85" s="311" t="s">
        <v>37</v>
      </c>
      <c r="N85" s="312" t="s">
        <v>143</v>
      </c>
      <c r="O85" s="313">
        <v>2</v>
      </c>
      <c r="P85" s="314" t="s">
        <v>138</v>
      </c>
      <c r="Q85" s="315" t="s">
        <v>396</v>
      </c>
      <c r="R85" s="316">
        <v>26</v>
      </c>
      <c r="S85" s="316">
        <v>39</v>
      </c>
      <c r="T85" s="317">
        <f t="shared" si="10"/>
        <v>138998.55</v>
      </c>
      <c r="U85" s="318">
        <v>277997.1</v>
      </c>
      <c r="V85" s="319">
        <f t="shared" si="11"/>
        <v>277997.1</v>
      </c>
      <c r="W85" s="320">
        <v>0</v>
      </c>
      <c r="X85" s="320">
        <v>0</v>
      </c>
      <c r="Y85" s="320">
        <v>0</v>
      </c>
      <c r="Z85" s="320">
        <v>0</v>
      </c>
      <c r="AA85" s="315"/>
      <c r="AB85" s="331"/>
      <c r="AC85" s="332"/>
      <c r="AD85" s="333"/>
      <c r="AE85" s="333"/>
      <c r="AF85" s="332"/>
      <c r="AG85" s="332"/>
      <c r="AH85" s="332"/>
      <c r="AI85" s="332"/>
      <c r="AJ85" s="188"/>
    </row>
    <row r="86" spans="1:36" s="324" customFormat="1" ht="198.75" customHeight="1">
      <c r="A86" s="308" t="s">
        <v>265</v>
      </c>
      <c r="B86" s="309" t="s">
        <v>151</v>
      </c>
      <c r="C86" s="309" t="s">
        <v>29</v>
      </c>
      <c r="D86" s="309" t="s">
        <v>311</v>
      </c>
      <c r="E86" s="308" t="s">
        <v>49</v>
      </c>
      <c r="F86" s="310" t="s">
        <v>371</v>
      </c>
      <c r="G86" s="311" t="s">
        <v>31</v>
      </c>
      <c r="H86" s="311" t="s">
        <v>32</v>
      </c>
      <c r="I86" s="309" t="s">
        <v>33</v>
      </c>
      <c r="J86" s="309" t="s">
        <v>134</v>
      </c>
      <c r="K86" s="309" t="s">
        <v>135</v>
      </c>
      <c r="L86" s="309" t="s">
        <v>36</v>
      </c>
      <c r="M86" s="311" t="s">
        <v>37</v>
      </c>
      <c r="N86" s="312" t="s">
        <v>144</v>
      </c>
      <c r="O86" s="313">
        <v>4</v>
      </c>
      <c r="P86" s="314" t="s">
        <v>138</v>
      </c>
      <c r="Q86" s="315" t="s">
        <v>396</v>
      </c>
      <c r="R86" s="316">
        <v>18</v>
      </c>
      <c r="S86" s="316">
        <v>27</v>
      </c>
      <c r="T86" s="317">
        <f t="shared" si="10"/>
        <v>70792.575</v>
      </c>
      <c r="U86" s="318">
        <v>283170.3</v>
      </c>
      <c r="V86" s="319">
        <f t="shared" si="11"/>
        <v>283170.3</v>
      </c>
      <c r="W86" s="320">
        <v>0</v>
      </c>
      <c r="X86" s="320">
        <v>0</v>
      </c>
      <c r="Y86" s="320">
        <v>0</v>
      </c>
      <c r="Z86" s="320">
        <v>0</v>
      </c>
      <c r="AA86" s="315"/>
      <c r="AB86" s="331"/>
      <c r="AC86" s="332"/>
      <c r="AD86" s="333"/>
      <c r="AE86" s="333"/>
      <c r="AF86" s="332"/>
      <c r="AG86" s="332"/>
      <c r="AH86" s="332"/>
      <c r="AI86" s="332"/>
      <c r="AJ86" s="188"/>
    </row>
    <row r="87" spans="1:36" s="324" customFormat="1" ht="200.25" customHeight="1">
      <c r="A87" s="308" t="s">
        <v>266</v>
      </c>
      <c r="B87" s="309" t="s">
        <v>151</v>
      </c>
      <c r="C87" s="309" t="s">
        <v>29</v>
      </c>
      <c r="D87" s="309" t="s">
        <v>311</v>
      </c>
      <c r="E87" s="308" t="s">
        <v>49</v>
      </c>
      <c r="F87" s="310" t="s">
        <v>371</v>
      </c>
      <c r="G87" s="311" t="s">
        <v>31</v>
      </c>
      <c r="H87" s="311" t="s">
        <v>32</v>
      </c>
      <c r="I87" s="309" t="s">
        <v>33</v>
      </c>
      <c r="J87" s="309" t="s">
        <v>134</v>
      </c>
      <c r="K87" s="309" t="s">
        <v>135</v>
      </c>
      <c r="L87" s="309" t="s">
        <v>36</v>
      </c>
      <c r="M87" s="311" t="s">
        <v>37</v>
      </c>
      <c r="N87" s="312" t="s">
        <v>385</v>
      </c>
      <c r="O87" s="313">
        <v>5</v>
      </c>
      <c r="P87" s="314" t="s">
        <v>138</v>
      </c>
      <c r="Q87" s="315" t="s">
        <v>396</v>
      </c>
      <c r="R87" s="316">
        <v>32</v>
      </c>
      <c r="S87" s="316">
        <v>48</v>
      </c>
      <c r="T87" s="317">
        <f t="shared" si="10"/>
        <v>98417.746</v>
      </c>
      <c r="U87" s="318">
        <v>492088.73</v>
      </c>
      <c r="V87" s="319">
        <f t="shared" si="11"/>
        <v>492088.73</v>
      </c>
      <c r="W87" s="320">
        <v>0</v>
      </c>
      <c r="X87" s="320">
        <v>0</v>
      </c>
      <c r="Y87" s="320">
        <v>0</v>
      </c>
      <c r="Z87" s="320">
        <v>0</v>
      </c>
      <c r="AA87" s="315"/>
      <c r="AB87" s="331"/>
      <c r="AC87" s="332"/>
      <c r="AD87" s="333"/>
      <c r="AE87" s="333"/>
      <c r="AF87" s="332"/>
      <c r="AG87" s="332"/>
      <c r="AH87" s="332"/>
      <c r="AI87" s="332"/>
      <c r="AJ87" s="188"/>
    </row>
    <row r="88" spans="1:36" s="324" customFormat="1" ht="198.75" customHeight="1">
      <c r="A88" s="308" t="s">
        <v>267</v>
      </c>
      <c r="B88" s="309" t="s">
        <v>151</v>
      </c>
      <c r="C88" s="309" t="s">
        <v>29</v>
      </c>
      <c r="D88" s="309" t="s">
        <v>321</v>
      </c>
      <c r="E88" s="308" t="s">
        <v>203</v>
      </c>
      <c r="F88" s="310" t="s">
        <v>59</v>
      </c>
      <c r="G88" s="311" t="s">
        <v>333</v>
      </c>
      <c r="H88" s="311" t="s">
        <v>60</v>
      </c>
      <c r="I88" s="309" t="s">
        <v>33</v>
      </c>
      <c r="J88" s="309" t="s">
        <v>134</v>
      </c>
      <c r="K88" s="309" t="s">
        <v>135</v>
      </c>
      <c r="L88" s="309" t="s">
        <v>36</v>
      </c>
      <c r="M88" s="311" t="s">
        <v>37</v>
      </c>
      <c r="N88" s="312" t="s">
        <v>145</v>
      </c>
      <c r="O88" s="313">
        <v>5</v>
      </c>
      <c r="P88" s="314" t="s">
        <v>138</v>
      </c>
      <c r="Q88" s="315" t="s">
        <v>396</v>
      </c>
      <c r="R88" s="316">
        <v>18</v>
      </c>
      <c r="S88" s="316">
        <v>27</v>
      </c>
      <c r="T88" s="317">
        <f t="shared" si="10"/>
        <v>64190.18199999999</v>
      </c>
      <c r="U88" s="318">
        <v>320950.91</v>
      </c>
      <c r="V88" s="319">
        <f t="shared" si="11"/>
        <v>320950.91</v>
      </c>
      <c r="W88" s="320">
        <v>0</v>
      </c>
      <c r="X88" s="320">
        <v>0</v>
      </c>
      <c r="Y88" s="320">
        <v>0</v>
      </c>
      <c r="Z88" s="320">
        <v>0</v>
      </c>
      <c r="AA88" s="315"/>
      <c r="AB88" s="331"/>
      <c r="AC88" s="332"/>
      <c r="AD88" s="333"/>
      <c r="AE88" s="333"/>
      <c r="AF88" s="332"/>
      <c r="AG88" s="332"/>
      <c r="AH88" s="332"/>
      <c r="AI88" s="332"/>
      <c r="AJ88" s="188"/>
    </row>
    <row r="89" spans="1:36" s="324" customFormat="1" ht="200.25" customHeight="1">
      <c r="A89" s="308" t="s">
        <v>268</v>
      </c>
      <c r="B89" s="309" t="s">
        <v>151</v>
      </c>
      <c r="C89" s="309" t="s">
        <v>29</v>
      </c>
      <c r="D89" s="309" t="s">
        <v>309</v>
      </c>
      <c r="E89" s="308" t="s">
        <v>30</v>
      </c>
      <c r="F89" s="310" t="s">
        <v>371</v>
      </c>
      <c r="G89" s="311" t="s">
        <v>31</v>
      </c>
      <c r="H89" s="311" t="s">
        <v>32</v>
      </c>
      <c r="I89" s="309" t="s">
        <v>33</v>
      </c>
      <c r="J89" s="309" t="s">
        <v>134</v>
      </c>
      <c r="K89" s="309" t="s">
        <v>135</v>
      </c>
      <c r="L89" s="309" t="s">
        <v>36</v>
      </c>
      <c r="M89" s="311" t="s">
        <v>37</v>
      </c>
      <c r="N89" s="312" t="s">
        <v>146</v>
      </c>
      <c r="O89" s="313">
        <v>8</v>
      </c>
      <c r="P89" s="314" t="s">
        <v>138</v>
      </c>
      <c r="Q89" s="315" t="s">
        <v>396</v>
      </c>
      <c r="R89" s="316">
        <v>54</v>
      </c>
      <c r="S89" s="316">
        <v>81</v>
      </c>
      <c r="T89" s="317">
        <f t="shared" si="10"/>
        <v>99412.65375</v>
      </c>
      <c r="U89" s="318">
        <v>795301.23</v>
      </c>
      <c r="V89" s="319">
        <f t="shared" si="11"/>
        <v>795301.23</v>
      </c>
      <c r="W89" s="320">
        <v>0</v>
      </c>
      <c r="X89" s="320">
        <v>0</v>
      </c>
      <c r="Y89" s="320">
        <v>0</v>
      </c>
      <c r="Z89" s="320">
        <v>0</v>
      </c>
      <c r="AA89" s="315"/>
      <c r="AB89" s="331"/>
      <c r="AC89" s="332"/>
      <c r="AD89" s="333"/>
      <c r="AE89" s="333"/>
      <c r="AF89" s="332"/>
      <c r="AG89" s="332"/>
      <c r="AH89" s="332"/>
      <c r="AI89" s="332"/>
      <c r="AJ89" s="188"/>
    </row>
    <row r="90" spans="1:36" s="324" customFormat="1" ht="183.75" customHeight="1">
      <c r="A90" s="308" t="s">
        <v>269</v>
      </c>
      <c r="B90" s="309" t="s">
        <v>151</v>
      </c>
      <c r="C90" s="309" t="s">
        <v>29</v>
      </c>
      <c r="D90" s="309" t="s">
        <v>320</v>
      </c>
      <c r="E90" s="308" t="s">
        <v>64</v>
      </c>
      <c r="F90" s="310" t="s">
        <v>370</v>
      </c>
      <c r="G90" s="311" t="s">
        <v>31</v>
      </c>
      <c r="H90" s="311" t="s">
        <v>326</v>
      </c>
      <c r="I90" s="309" t="s">
        <v>33</v>
      </c>
      <c r="J90" s="309" t="s">
        <v>134</v>
      </c>
      <c r="K90" s="309" t="s">
        <v>135</v>
      </c>
      <c r="L90" s="309" t="s">
        <v>36</v>
      </c>
      <c r="M90" s="311" t="s">
        <v>37</v>
      </c>
      <c r="N90" s="312" t="s">
        <v>147</v>
      </c>
      <c r="O90" s="313">
        <v>8</v>
      </c>
      <c r="P90" s="314" t="s">
        <v>138</v>
      </c>
      <c r="Q90" s="315" t="s">
        <v>396</v>
      </c>
      <c r="R90" s="316">
        <v>22</v>
      </c>
      <c r="S90" s="316">
        <v>33</v>
      </c>
      <c r="T90" s="317">
        <f t="shared" si="10"/>
        <v>54390.90625</v>
      </c>
      <c r="U90" s="318">
        <v>435127.25</v>
      </c>
      <c r="V90" s="319">
        <f t="shared" si="11"/>
        <v>435127.25</v>
      </c>
      <c r="W90" s="320">
        <v>0</v>
      </c>
      <c r="X90" s="320">
        <v>0</v>
      </c>
      <c r="Y90" s="320">
        <v>0</v>
      </c>
      <c r="Z90" s="320">
        <v>0</v>
      </c>
      <c r="AA90" s="315"/>
      <c r="AB90" s="331"/>
      <c r="AC90" s="332"/>
      <c r="AD90" s="333"/>
      <c r="AE90" s="333"/>
      <c r="AF90" s="332"/>
      <c r="AG90" s="332"/>
      <c r="AH90" s="332"/>
      <c r="AI90" s="332"/>
      <c r="AJ90" s="188"/>
    </row>
    <row r="91" spans="1:36" s="324" customFormat="1" ht="198.75" customHeight="1">
      <c r="A91" s="308" t="s">
        <v>270</v>
      </c>
      <c r="B91" s="309" t="s">
        <v>151</v>
      </c>
      <c r="C91" s="309" t="s">
        <v>29</v>
      </c>
      <c r="D91" s="309" t="s">
        <v>318</v>
      </c>
      <c r="E91" s="308" t="s">
        <v>206</v>
      </c>
      <c r="F91" s="310" t="s">
        <v>371</v>
      </c>
      <c r="G91" s="311" t="s">
        <v>31</v>
      </c>
      <c r="H91" s="311" t="s">
        <v>32</v>
      </c>
      <c r="I91" s="309" t="s">
        <v>33</v>
      </c>
      <c r="J91" s="309" t="s">
        <v>134</v>
      </c>
      <c r="K91" s="309" t="s">
        <v>135</v>
      </c>
      <c r="L91" s="309" t="s">
        <v>36</v>
      </c>
      <c r="M91" s="311" t="s">
        <v>37</v>
      </c>
      <c r="N91" s="312" t="s">
        <v>148</v>
      </c>
      <c r="O91" s="313">
        <v>3</v>
      </c>
      <c r="P91" s="314" t="s">
        <v>138</v>
      </c>
      <c r="Q91" s="315" t="s">
        <v>396</v>
      </c>
      <c r="R91" s="316">
        <v>20</v>
      </c>
      <c r="S91" s="316">
        <v>30</v>
      </c>
      <c r="T91" s="317">
        <f t="shared" si="10"/>
        <v>83259.88</v>
      </c>
      <c r="U91" s="318">
        <v>249779.64</v>
      </c>
      <c r="V91" s="319">
        <f t="shared" si="11"/>
        <v>249779.64</v>
      </c>
      <c r="W91" s="320">
        <v>0</v>
      </c>
      <c r="X91" s="320">
        <v>0</v>
      </c>
      <c r="Y91" s="320">
        <v>0</v>
      </c>
      <c r="Z91" s="320">
        <v>0</v>
      </c>
      <c r="AA91" s="315"/>
      <c r="AB91" s="331"/>
      <c r="AC91" s="332"/>
      <c r="AD91" s="333"/>
      <c r="AE91" s="333"/>
      <c r="AF91" s="332"/>
      <c r="AG91" s="332"/>
      <c r="AH91" s="332"/>
      <c r="AI91" s="332"/>
      <c r="AJ91" s="188"/>
    </row>
    <row r="92" spans="1:36" s="324" customFormat="1" ht="192.75" customHeight="1">
      <c r="A92" s="308" t="s">
        <v>271</v>
      </c>
      <c r="B92" s="309" t="s">
        <v>151</v>
      </c>
      <c r="C92" s="309" t="s">
        <v>29</v>
      </c>
      <c r="D92" s="309" t="s">
        <v>319</v>
      </c>
      <c r="E92" s="308" t="s">
        <v>339</v>
      </c>
      <c r="F92" s="310" t="s">
        <v>371</v>
      </c>
      <c r="G92" s="311" t="s">
        <v>31</v>
      </c>
      <c r="H92" s="311" t="s">
        <v>32</v>
      </c>
      <c r="I92" s="309" t="s">
        <v>33</v>
      </c>
      <c r="J92" s="309" t="s">
        <v>134</v>
      </c>
      <c r="K92" s="309" t="s">
        <v>135</v>
      </c>
      <c r="L92" s="309" t="s">
        <v>36</v>
      </c>
      <c r="M92" s="311" t="s">
        <v>37</v>
      </c>
      <c r="N92" s="312" t="s">
        <v>149</v>
      </c>
      <c r="O92" s="313">
        <v>4</v>
      </c>
      <c r="P92" s="314" t="s">
        <v>138</v>
      </c>
      <c r="Q92" s="315" t="s">
        <v>396</v>
      </c>
      <c r="R92" s="316">
        <v>12</v>
      </c>
      <c r="S92" s="316">
        <v>16</v>
      </c>
      <c r="T92" s="317">
        <f t="shared" si="10"/>
        <v>77652.8975</v>
      </c>
      <c r="U92" s="318">
        <v>310611.59</v>
      </c>
      <c r="V92" s="319">
        <v>310611.59</v>
      </c>
      <c r="W92" s="320">
        <v>0</v>
      </c>
      <c r="X92" s="320">
        <v>0</v>
      </c>
      <c r="Y92" s="320">
        <v>0</v>
      </c>
      <c r="Z92" s="320">
        <v>0</v>
      </c>
      <c r="AA92" s="315"/>
      <c r="AB92" s="331"/>
      <c r="AC92" s="332"/>
      <c r="AD92" s="333"/>
      <c r="AE92" s="333"/>
      <c r="AF92" s="332"/>
      <c r="AG92" s="332"/>
      <c r="AH92" s="332"/>
      <c r="AI92" s="332"/>
      <c r="AJ92" s="188"/>
    </row>
    <row r="93" spans="1:27" s="188" customFormat="1" ht="207" customHeight="1">
      <c r="A93" s="308" t="s">
        <v>272</v>
      </c>
      <c r="B93" s="309" t="s">
        <v>151</v>
      </c>
      <c r="C93" s="309" t="s">
        <v>29</v>
      </c>
      <c r="D93" s="309" t="s">
        <v>314</v>
      </c>
      <c r="E93" s="308" t="s">
        <v>411</v>
      </c>
      <c r="F93" s="310" t="s">
        <v>371</v>
      </c>
      <c r="G93" s="311" t="s">
        <v>31</v>
      </c>
      <c r="H93" s="311" t="s">
        <v>32</v>
      </c>
      <c r="I93" s="309" t="s">
        <v>33</v>
      </c>
      <c r="J93" s="309" t="s">
        <v>34</v>
      </c>
      <c r="K93" s="309" t="s">
        <v>35</v>
      </c>
      <c r="L93" s="309" t="s">
        <v>36</v>
      </c>
      <c r="M93" s="311" t="s">
        <v>37</v>
      </c>
      <c r="N93" s="312" t="s">
        <v>422</v>
      </c>
      <c r="O93" s="313">
        <v>4</v>
      </c>
      <c r="P93" s="314" t="s">
        <v>138</v>
      </c>
      <c r="Q93" s="315" t="s">
        <v>396</v>
      </c>
      <c r="R93" s="316">
        <v>31</v>
      </c>
      <c r="S93" s="316">
        <v>39</v>
      </c>
      <c r="T93" s="317">
        <f t="shared" si="10"/>
        <v>79203.7825</v>
      </c>
      <c r="U93" s="318">
        <v>316815.13</v>
      </c>
      <c r="V93" s="319">
        <v>316815.13</v>
      </c>
      <c r="W93" s="320">
        <v>0</v>
      </c>
      <c r="X93" s="320">
        <v>0</v>
      </c>
      <c r="Y93" s="320">
        <v>0</v>
      </c>
      <c r="Z93" s="320">
        <v>0</v>
      </c>
      <c r="AA93" s="315"/>
    </row>
    <row r="94" spans="1:27" s="188" customFormat="1" ht="207" customHeight="1">
      <c r="A94" s="308" t="s">
        <v>273</v>
      </c>
      <c r="B94" s="309"/>
      <c r="C94" s="309" t="s">
        <v>29</v>
      </c>
      <c r="D94" s="309" t="s">
        <v>314</v>
      </c>
      <c r="E94" s="308" t="s">
        <v>449</v>
      </c>
      <c r="F94" s="310" t="s">
        <v>370</v>
      </c>
      <c r="G94" s="311" t="s">
        <v>31</v>
      </c>
      <c r="H94" s="311" t="s">
        <v>32</v>
      </c>
      <c r="I94" s="309"/>
      <c r="J94" s="309"/>
      <c r="K94" s="309"/>
      <c r="L94" s="309"/>
      <c r="M94" s="311"/>
      <c r="N94" s="312" t="s">
        <v>439</v>
      </c>
      <c r="O94" s="313">
        <v>4</v>
      </c>
      <c r="P94" s="314" t="s">
        <v>138</v>
      </c>
      <c r="Q94" s="315"/>
      <c r="R94" s="316"/>
      <c r="S94" s="316"/>
      <c r="T94" s="317">
        <f t="shared" si="10"/>
        <v>68209.255</v>
      </c>
      <c r="U94" s="318">
        <v>272837.02</v>
      </c>
      <c r="V94" s="319">
        <v>259037.02</v>
      </c>
      <c r="W94" s="320">
        <v>0</v>
      </c>
      <c r="X94" s="318">
        <v>13800</v>
      </c>
      <c r="Y94" s="320">
        <v>0</v>
      </c>
      <c r="Z94" s="320">
        <v>0</v>
      </c>
      <c r="AA94" s="316" t="s">
        <v>63</v>
      </c>
    </row>
    <row r="95" spans="1:36" s="324" customFormat="1" ht="192.75" customHeight="1">
      <c r="A95" s="308" t="s">
        <v>274</v>
      </c>
      <c r="B95" s="309"/>
      <c r="C95" s="309" t="s">
        <v>29</v>
      </c>
      <c r="D95" s="309"/>
      <c r="E95" s="308" t="s">
        <v>423</v>
      </c>
      <c r="F95" s="310" t="s">
        <v>370</v>
      </c>
      <c r="G95" s="311" t="s">
        <v>31</v>
      </c>
      <c r="H95" s="311" t="s">
        <v>32</v>
      </c>
      <c r="I95" s="309"/>
      <c r="J95" s="309"/>
      <c r="K95" s="309"/>
      <c r="L95" s="309"/>
      <c r="M95" s="311"/>
      <c r="N95" s="312" t="s">
        <v>424</v>
      </c>
      <c r="O95" s="313">
        <v>3</v>
      </c>
      <c r="P95" s="314" t="s">
        <v>138</v>
      </c>
      <c r="Q95" s="315" t="s">
        <v>396</v>
      </c>
      <c r="R95" s="316">
        <v>31</v>
      </c>
      <c r="S95" s="316">
        <v>39</v>
      </c>
      <c r="T95" s="317">
        <f>U95/O95</f>
        <v>85850.40000000001</v>
      </c>
      <c r="U95" s="318">
        <v>257551.2</v>
      </c>
      <c r="V95" s="319">
        <v>257551.2</v>
      </c>
      <c r="W95" s="320">
        <v>0</v>
      </c>
      <c r="X95" s="320">
        <v>0</v>
      </c>
      <c r="Y95" s="320">
        <v>0</v>
      </c>
      <c r="Z95" s="320">
        <v>0</v>
      </c>
      <c r="AA95" s="316" t="s">
        <v>71</v>
      </c>
      <c r="AB95" s="188"/>
      <c r="AC95" s="332"/>
      <c r="AD95" s="333"/>
      <c r="AE95" s="333"/>
      <c r="AF95" s="332"/>
      <c r="AG95" s="332"/>
      <c r="AH95" s="332"/>
      <c r="AI95" s="332"/>
      <c r="AJ95" s="188"/>
    </row>
    <row r="96" spans="1:36" s="324" customFormat="1" ht="192.75" customHeight="1">
      <c r="A96" s="308" t="s">
        <v>275</v>
      </c>
      <c r="B96" s="309"/>
      <c r="C96" s="309" t="s">
        <v>29</v>
      </c>
      <c r="D96" s="309"/>
      <c r="E96" s="308" t="s">
        <v>425</v>
      </c>
      <c r="F96" s="310" t="s">
        <v>370</v>
      </c>
      <c r="G96" s="311" t="s">
        <v>31</v>
      </c>
      <c r="H96" s="311" t="s">
        <v>32</v>
      </c>
      <c r="I96" s="309"/>
      <c r="J96" s="309"/>
      <c r="K96" s="309"/>
      <c r="L96" s="309"/>
      <c r="M96" s="311"/>
      <c r="N96" s="312" t="s">
        <v>426</v>
      </c>
      <c r="O96" s="313">
        <v>3</v>
      </c>
      <c r="P96" s="314" t="s">
        <v>138</v>
      </c>
      <c r="Q96" s="315" t="s">
        <v>396</v>
      </c>
      <c r="R96" s="316">
        <v>31</v>
      </c>
      <c r="S96" s="316">
        <v>39</v>
      </c>
      <c r="T96" s="317">
        <f>U96/O96</f>
        <v>63959.41333333333</v>
      </c>
      <c r="U96" s="318">
        <v>191878.24</v>
      </c>
      <c r="V96" s="319">
        <v>191878.24</v>
      </c>
      <c r="W96" s="320">
        <v>0</v>
      </c>
      <c r="X96" s="320">
        <v>0</v>
      </c>
      <c r="Y96" s="320">
        <v>0</v>
      </c>
      <c r="Z96" s="320">
        <v>0</v>
      </c>
      <c r="AA96" s="316" t="s">
        <v>71</v>
      </c>
      <c r="AB96" s="188"/>
      <c r="AC96" s="332"/>
      <c r="AD96" s="333"/>
      <c r="AE96" s="333"/>
      <c r="AF96" s="332"/>
      <c r="AG96" s="332"/>
      <c r="AH96" s="332"/>
      <c r="AI96" s="332"/>
      <c r="AJ96" s="188"/>
    </row>
    <row r="97" spans="1:36" s="324" customFormat="1" ht="228.75" customHeight="1">
      <c r="A97" s="308" t="s">
        <v>276</v>
      </c>
      <c r="B97" s="309"/>
      <c r="C97" s="309" t="s">
        <v>29</v>
      </c>
      <c r="D97" s="309"/>
      <c r="E97" s="308" t="s">
        <v>427</v>
      </c>
      <c r="F97" s="310" t="s">
        <v>370</v>
      </c>
      <c r="G97" s="311" t="s">
        <v>31</v>
      </c>
      <c r="H97" s="311" t="s">
        <v>32</v>
      </c>
      <c r="I97" s="309"/>
      <c r="J97" s="309"/>
      <c r="K97" s="309"/>
      <c r="L97" s="309"/>
      <c r="M97" s="311"/>
      <c r="N97" s="312" t="s">
        <v>428</v>
      </c>
      <c r="O97" s="313">
        <v>3</v>
      </c>
      <c r="P97" s="314" t="s">
        <v>138</v>
      </c>
      <c r="Q97" s="315" t="s">
        <v>396</v>
      </c>
      <c r="R97" s="316">
        <v>31</v>
      </c>
      <c r="S97" s="316">
        <v>39</v>
      </c>
      <c r="T97" s="317">
        <f>U97/O97</f>
        <v>146044.48</v>
      </c>
      <c r="U97" s="318">
        <v>438133.44</v>
      </c>
      <c r="V97" s="319">
        <v>374872.19</v>
      </c>
      <c r="W97" s="320">
        <v>0</v>
      </c>
      <c r="X97" s="318">
        <v>63261.25</v>
      </c>
      <c r="Y97" s="320">
        <v>0</v>
      </c>
      <c r="Z97" s="320">
        <v>0</v>
      </c>
      <c r="AA97" s="316" t="s">
        <v>71</v>
      </c>
      <c r="AB97" s="188"/>
      <c r="AC97" s="332"/>
      <c r="AD97" s="333"/>
      <c r="AE97" s="333"/>
      <c r="AF97" s="332"/>
      <c r="AG97" s="332"/>
      <c r="AH97" s="332"/>
      <c r="AI97" s="332"/>
      <c r="AJ97" s="188"/>
    </row>
    <row r="98" spans="1:27" s="49" customFormat="1" ht="57" customHeight="1">
      <c r="A98" s="134"/>
      <c r="B98" s="262"/>
      <c r="C98" s="262"/>
      <c r="D98" s="262"/>
      <c r="E98" s="263"/>
      <c r="F98" s="263"/>
      <c r="G98" s="263"/>
      <c r="H98" s="263"/>
      <c r="I98" s="134"/>
      <c r="J98" s="134"/>
      <c r="K98" s="134"/>
      <c r="L98" s="134"/>
      <c r="M98" s="263"/>
      <c r="N98" s="464" t="s">
        <v>397</v>
      </c>
      <c r="O98" s="464"/>
      <c r="P98" s="464"/>
      <c r="Q98" s="134"/>
      <c r="R98" s="130"/>
      <c r="S98" s="130"/>
      <c r="T98" s="130"/>
      <c r="U98" s="133">
        <f aca="true" t="shared" si="12" ref="U98:Z98">SUM(U80:U97)</f>
        <v>6796122.970000001</v>
      </c>
      <c r="V98" s="133">
        <f t="shared" si="12"/>
        <v>6605061.72</v>
      </c>
      <c r="W98" s="133">
        <f t="shared" si="12"/>
        <v>0</v>
      </c>
      <c r="X98" s="133">
        <f t="shared" si="12"/>
        <v>191061.25</v>
      </c>
      <c r="Y98" s="133">
        <f t="shared" si="12"/>
        <v>0</v>
      </c>
      <c r="Z98" s="133">
        <f t="shared" si="12"/>
        <v>0</v>
      </c>
      <c r="AA98" s="134"/>
    </row>
    <row r="99" spans="1:27" s="10" customFormat="1" ht="28.5" customHeight="1">
      <c r="A99" s="254"/>
      <c r="B99" s="128"/>
      <c r="C99" s="128"/>
      <c r="D99" s="128"/>
      <c r="E99" s="129"/>
      <c r="F99" s="129"/>
      <c r="G99" s="129"/>
      <c r="H99" s="129"/>
      <c r="I99" s="254"/>
      <c r="J99" s="254"/>
      <c r="K99" s="254"/>
      <c r="L99" s="254"/>
      <c r="M99" s="129"/>
      <c r="N99" s="254"/>
      <c r="O99" s="254"/>
      <c r="P99" s="254"/>
      <c r="Q99" s="254"/>
      <c r="R99" s="254"/>
      <c r="S99" s="264"/>
      <c r="T99" s="264"/>
      <c r="U99" s="265"/>
      <c r="V99" s="265"/>
      <c r="W99" s="265"/>
      <c r="X99" s="265"/>
      <c r="Y99" s="265"/>
      <c r="Z99" s="265"/>
      <c r="AA99" s="259"/>
    </row>
    <row r="100" spans="1:27" s="63" customFormat="1" ht="42" customHeight="1">
      <c r="A100" s="462" t="s">
        <v>150</v>
      </c>
      <c r="B100" s="462"/>
      <c r="C100" s="462"/>
      <c r="D100" s="462"/>
      <c r="E100" s="462"/>
      <c r="F100" s="462"/>
      <c r="G100" s="462"/>
      <c r="H100" s="462"/>
      <c r="I100" s="462"/>
      <c r="J100" s="462"/>
      <c r="K100" s="462"/>
      <c r="L100" s="462"/>
      <c r="M100" s="462"/>
      <c r="N100" s="462"/>
      <c r="O100" s="462"/>
      <c r="P100" s="462"/>
      <c r="Q100" s="462"/>
      <c r="R100" s="462"/>
      <c r="S100" s="462"/>
      <c r="T100" s="462"/>
      <c r="U100" s="462"/>
      <c r="V100" s="462"/>
      <c r="W100" s="462"/>
      <c r="X100" s="462"/>
      <c r="Y100" s="462"/>
      <c r="Z100" s="462"/>
      <c r="AA100" s="462"/>
    </row>
    <row r="101" spans="1:27" s="324" customFormat="1" ht="186.75" customHeight="1">
      <c r="A101" s="308" t="s">
        <v>277</v>
      </c>
      <c r="B101" s="309" t="s">
        <v>151</v>
      </c>
      <c r="C101" s="309" t="s">
        <v>29</v>
      </c>
      <c r="D101" s="309" t="s">
        <v>152</v>
      </c>
      <c r="E101" s="308" t="s">
        <v>201</v>
      </c>
      <c r="F101" s="311" t="s">
        <v>59</v>
      </c>
      <c r="G101" s="311" t="s">
        <v>153</v>
      </c>
      <c r="H101" s="311" t="s">
        <v>60</v>
      </c>
      <c r="I101" s="309" t="s">
        <v>33</v>
      </c>
      <c r="J101" s="322" t="s">
        <v>374</v>
      </c>
      <c r="K101" s="322" t="s">
        <v>154</v>
      </c>
      <c r="L101" s="309" t="s">
        <v>155</v>
      </c>
      <c r="M101" s="311" t="s">
        <v>156</v>
      </c>
      <c r="N101" s="312" t="s">
        <v>157</v>
      </c>
      <c r="O101" s="314">
        <f>6150+1444.98</f>
        <v>7594.98</v>
      </c>
      <c r="P101" s="314" t="s">
        <v>158</v>
      </c>
      <c r="Q101" s="315" t="s">
        <v>396</v>
      </c>
      <c r="R101" s="316">
        <v>200</v>
      </c>
      <c r="S101" s="316">
        <v>300</v>
      </c>
      <c r="T101" s="317">
        <f aca="true" t="shared" si="13" ref="T101:T110">U101/O101</f>
        <v>854.6795857263614</v>
      </c>
      <c r="U101" s="318">
        <v>6491274.36</v>
      </c>
      <c r="V101" s="319">
        <v>1622818.59</v>
      </c>
      <c r="W101" s="320">
        <v>0</v>
      </c>
      <c r="X101" s="318">
        <v>4868455.77</v>
      </c>
      <c r="Y101" s="320">
        <v>0</v>
      </c>
      <c r="Z101" s="320">
        <v>0</v>
      </c>
      <c r="AA101" s="315" t="s">
        <v>73</v>
      </c>
    </row>
    <row r="102" spans="1:27" s="324" customFormat="1" ht="195.75" customHeight="1">
      <c r="A102" s="308" t="s">
        <v>278</v>
      </c>
      <c r="B102" s="309" t="s">
        <v>151</v>
      </c>
      <c r="C102" s="309" t="s">
        <v>29</v>
      </c>
      <c r="D102" s="309" t="s">
        <v>152</v>
      </c>
      <c r="E102" s="308" t="s">
        <v>200</v>
      </c>
      <c r="F102" s="311" t="s">
        <v>59</v>
      </c>
      <c r="G102" s="311" t="s">
        <v>159</v>
      </c>
      <c r="H102" s="311" t="s">
        <v>60</v>
      </c>
      <c r="I102" s="309" t="s">
        <v>33</v>
      </c>
      <c r="J102" s="322" t="s">
        <v>374</v>
      </c>
      <c r="K102" s="322" t="s">
        <v>154</v>
      </c>
      <c r="L102" s="309" t="s">
        <v>155</v>
      </c>
      <c r="M102" s="311" t="s">
        <v>156</v>
      </c>
      <c r="N102" s="312" t="s">
        <v>160</v>
      </c>
      <c r="O102" s="314">
        <f>4128.64+1355.52</f>
        <v>5484.16</v>
      </c>
      <c r="P102" s="314" t="s">
        <v>158</v>
      </c>
      <c r="Q102" s="315" t="s">
        <v>396</v>
      </c>
      <c r="R102" s="316">
        <v>129</v>
      </c>
      <c r="S102" s="316">
        <v>195</v>
      </c>
      <c r="T102" s="317">
        <f t="shared" si="13"/>
        <v>1347.740290217645</v>
      </c>
      <c r="U102" s="318">
        <v>7391223.39</v>
      </c>
      <c r="V102" s="319">
        <v>1847805.85</v>
      </c>
      <c r="W102" s="320">
        <v>0</v>
      </c>
      <c r="X102" s="318">
        <v>5543417.54</v>
      </c>
      <c r="Y102" s="320">
        <v>0</v>
      </c>
      <c r="Z102" s="320">
        <v>0</v>
      </c>
      <c r="AA102" s="315" t="s">
        <v>73</v>
      </c>
    </row>
    <row r="103" spans="1:27" s="324" customFormat="1" ht="283.5" customHeight="1">
      <c r="A103" s="308" t="s">
        <v>279</v>
      </c>
      <c r="B103" s="309" t="s">
        <v>151</v>
      </c>
      <c r="C103" s="309" t="s">
        <v>29</v>
      </c>
      <c r="D103" s="309" t="s">
        <v>152</v>
      </c>
      <c r="E103" s="308" t="s">
        <v>200</v>
      </c>
      <c r="F103" s="311" t="s">
        <v>59</v>
      </c>
      <c r="G103" s="311" t="s">
        <v>153</v>
      </c>
      <c r="H103" s="311" t="s">
        <v>60</v>
      </c>
      <c r="I103" s="309" t="s">
        <v>33</v>
      </c>
      <c r="J103" s="322" t="s">
        <v>374</v>
      </c>
      <c r="K103" s="322" t="s">
        <v>154</v>
      </c>
      <c r="L103" s="309" t="s">
        <v>155</v>
      </c>
      <c r="M103" s="311" t="s">
        <v>156</v>
      </c>
      <c r="N103" s="312" t="s">
        <v>161</v>
      </c>
      <c r="O103" s="314">
        <f>2950.34+1235.1</f>
        <v>4185.4400000000005</v>
      </c>
      <c r="P103" s="314" t="s">
        <v>158</v>
      </c>
      <c r="Q103" s="315" t="s">
        <v>396</v>
      </c>
      <c r="R103" s="316">
        <v>100</v>
      </c>
      <c r="S103" s="316">
        <v>150</v>
      </c>
      <c r="T103" s="317">
        <f t="shared" si="13"/>
        <v>1053.5603401315034</v>
      </c>
      <c r="U103" s="318">
        <v>4409613.59</v>
      </c>
      <c r="V103" s="319">
        <v>1102403.4</v>
      </c>
      <c r="W103" s="320">
        <v>0</v>
      </c>
      <c r="X103" s="318">
        <v>3307210.19</v>
      </c>
      <c r="Y103" s="320">
        <v>0</v>
      </c>
      <c r="Z103" s="320">
        <v>0</v>
      </c>
      <c r="AA103" s="315" t="s">
        <v>73</v>
      </c>
    </row>
    <row r="104" spans="1:27" s="324" customFormat="1" ht="189.75" customHeight="1">
      <c r="A104" s="308" t="s">
        <v>289</v>
      </c>
      <c r="B104" s="309" t="s">
        <v>151</v>
      </c>
      <c r="C104" s="309" t="s">
        <v>29</v>
      </c>
      <c r="D104" s="309" t="s">
        <v>152</v>
      </c>
      <c r="E104" s="308" t="s">
        <v>201</v>
      </c>
      <c r="F104" s="311" t="s">
        <v>59</v>
      </c>
      <c r="G104" s="311" t="s">
        <v>162</v>
      </c>
      <c r="H104" s="311" t="s">
        <v>60</v>
      </c>
      <c r="I104" s="309" t="s">
        <v>33</v>
      </c>
      <c r="J104" s="322" t="s">
        <v>374</v>
      </c>
      <c r="K104" s="322" t="s">
        <v>154</v>
      </c>
      <c r="L104" s="309" t="s">
        <v>155</v>
      </c>
      <c r="M104" s="311" t="s">
        <v>156</v>
      </c>
      <c r="N104" s="312" t="s">
        <v>163</v>
      </c>
      <c r="O104" s="314">
        <f>2682.85+1028.9</f>
        <v>3711.75</v>
      </c>
      <c r="P104" s="314" t="s">
        <v>158</v>
      </c>
      <c r="Q104" s="315" t="s">
        <v>396</v>
      </c>
      <c r="R104" s="316">
        <v>32</v>
      </c>
      <c r="S104" s="316">
        <v>48</v>
      </c>
      <c r="T104" s="317">
        <f t="shared" si="13"/>
        <v>999.5339637637232</v>
      </c>
      <c r="U104" s="318">
        <v>3710020.19</v>
      </c>
      <c r="V104" s="319">
        <v>927505.05</v>
      </c>
      <c r="W104" s="320">
        <v>0</v>
      </c>
      <c r="X104" s="318">
        <v>2782515.14</v>
      </c>
      <c r="Y104" s="320">
        <v>0</v>
      </c>
      <c r="Z104" s="320">
        <v>0</v>
      </c>
      <c r="AA104" s="315" t="s">
        <v>73</v>
      </c>
    </row>
    <row r="105" spans="1:27" s="324" customFormat="1" ht="188.25" customHeight="1">
      <c r="A105" s="308" t="s">
        <v>290</v>
      </c>
      <c r="B105" s="309" t="s">
        <v>151</v>
      </c>
      <c r="C105" s="309" t="s">
        <v>29</v>
      </c>
      <c r="D105" s="309" t="s">
        <v>152</v>
      </c>
      <c r="E105" s="308" t="s">
        <v>200</v>
      </c>
      <c r="F105" s="311" t="s">
        <v>59</v>
      </c>
      <c r="G105" s="311" t="s">
        <v>164</v>
      </c>
      <c r="H105" s="311" t="s">
        <v>60</v>
      </c>
      <c r="I105" s="309" t="s">
        <v>33</v>
      </c>
      <c r="J105" s="322" t="s">
        <v>374</v>
      </c>
      <c r="K105" s="322" t="s">
        <v>154</v>
      </c>
      <c r="L105" s="309" t="s">
        <v>155</v>
      </c>
      <c r="M105" s="311" t="s">
        <v>156</v>
      </c>
      <c r="N105" s="312" t="s">
        <v>165</v>
      </c>
      <c r="O105" s="314">
        <f>2577.46+117.187</f>
        <v>2694.647</v>
      </c>
      <c r="P105" s="314" t="s">
        <v>158</v>
      </c>
      <c r="Q105" s="315" t="s">
        <v>396</v>
      </c>
      <c r="R105" s="316">
        <v>114</v>
      </c>
      <c r="S105" s="316">
        <v>171</v>
      </c>
      <c r="T105" s="317">
        <f t="shared" si="13"/>
        <v>1167.9418046222752</v>
      </c>
      <c r="U105" s="318">
        <v>3147190.88</v>
      </c>
      <c r="V105" s="319">
        <v>786797.72</v>
      </c>
      <c r="W105" s="320">
        <v>0</v>
      </c>
      <c r="X105" s="318">
        <v>2360393.16</v>
      </c>
      <c r="Y105" s="320">
        <v>0</v>
      </c>
      <c r="Z105" s="320">
        <v>0</v>
      </c>
      <c r="AA105" s="315" t="s">
        <v>73</v>
      </c>
    </row>
    <row r="106" spans="1:27" s="324" customFormat="1" ht="173.25" customHeight="1">
      <c r="A106" s="308" t="s">
        <v>243</v>
      </c>
      <c r="B106" s="309" t="s">
        <v>151</v>
      </c>
      <c r="C106" s="309" t="s">
        <v>29</v>
      </c>
      <c r="D106" s="309" t="s">
        <v>152</v>
      </c>
      <c r="E106" s="308" t="s">
        <v>200</v>
      </c>
      <c r="F106" s="311" t="s">
        <v>59</v>
      </c>
      <c r="G106" s="311" t="s">
        <v>164</v>
      </c>
      <c r="H106" s="311" t="s">
        <v>60</v>
      </c>
      <c r="I106" s="309" t="s">
        <v>33</v>
      </c>
      <c r="J106" s="322" t="s">
        <v>374</v>
      </c>
      <c r="K106" s="322" t="s">
        <v>154</v>
      </c>
      <c r="L106" s="309" t="s">
        <v>155</v>
      </c>
      <c r="M106" s="311" t="s">
        <v>156</v>
      </c>
      <c r="N106" s="312" t="s">
        <v>166</v>
      </c>
      <c r="O106" s="314">
        <f>1757.3+702.59</f>
        <v>2459.89</v>
      </c>
      <c r="P106" s="314" t="s">
        <v>158</v>
      </c>
      <c r="Q106" s="315" t="s">
        <v>396</v>
      </c>
      <c r="R106" s="316">
        <v>40</v>
      </c>
      <c r="S106" s="316">
        <v>60</v>
      </c>
      <c r="T106" s="317">
        <f t="shared" si="13"/>
        <v>1216.2296484802166</v>
      </c>
      <c r="U106" s="318">
        <v>2991791.15</v>
      </c>
      <c r="V106" s="319">
        <v>747947.79</v>
      </c>
      <c r="W106" s="320">
        <v>0</v>
      </c>
      <c r="X106" s="318">
        <v>2243843.36</v>
      </c>
      <c r="Y106" s="320">
        <v>0</v>
      </c>
      <c r="Z106" s="320">
        <v>0</v>
      </c>
      <c r="AA106" s="315" t="s">
        <v>73</v>
      </c>
    </row>
    <row r="107" spans="1:27" s="324" customFormat="1" ht="167.25" customHeight="1">
      <c r="A107" s="308" t="s">
        <v>291</v>
      </c>
      <c r="B107" s="309" t="s">
        <v>151</v>
      </c>
      <c r="C107" s="309" t="s">
        <v>29</v>
      </c>
      <c r="D107" s="309" t="s">
        <v>152</v>
      </c>
      <c r="E107" s="308" t="s">
        <v>200</v>
      </c>
      <c r="F107" s="311" t="s">
        <v>59</v>
      </c>
      <c r="G107" s="311" t="s">
        <v>167</v>
      </c>
      <c r="H107" s="311" t="s">
        <v>32</v>
      </c>
      <c r="I107" s="309" t="s">
        <v>33</v>
      </c>
      <c r="J107" s="322" t="s">
        <v>374</v>
      </c>
      <c r="K107" s="322" t="s">
        <v>154</v>
      </c>
      <c r="L107" s="309" t="s">
        <v>155</v>
      </c>
      <c r="M107" s="311" t="s">
        <v>156</v>
      </c>
      <c r="N107" s="312" t="s">
        <v>393</v>
      </c>
      <c r="O107" s="314">
        <f>3409.47+1099.44</f>
        <v>4508.91</v>
      </c>
      <c r="P107" s="314" t="s">
        <v>158</v>
      </c>
      <c r="Q107" s="315" t="s">
        <v>396</v>
      </c>
      <c r="R107" s="316">
        <v>69</v>
      </c>
      <c r="S107" s="316">
        <v>103</v>
      </c>
      <c r="T107" s="317">
        <f t="shared" si="13"/>
        <v>750.80283926714</v>
      </c>
      <c r="U107" s="318">
        <v>3385302.43</v>
      </c>
      <c r="V107" s="319">
        <v>1311135.39</v>
      </c>
      <c r="W107" s="320">
        <v>0</v>
      </c>
      <c r="X107" s="318">
        <v>2074167.04</v>
      </c>
      <c r="Y107" s="320">
        <v>0</v>
      </c>
      <c r="Z107" s="320">
        <v>0</v>
      </c>
      <c r="AA107" s="315" t="s">
        <v>73</v>
      </c>
    </row>
    <row r="108" spans="1:27" s="324" customFormat="1" ht="146.25" customHeight="1">
      <c r="A108" s="308" t="s">
        <v>292</v>
      </c>
      <c r="B108" s="309" t="s">
        <v>151</v>
      </c>
      <c r="C108" s="309" t="s">
        <v>29</v>
      </c>
      <c r="D108" s="309" t="s">
        <v>152</v>
      </c>
      <c r="E108" s="308" t="s">
        <v>217</v>
      </c>
      <c r="F108" s="311" t="s">
        <v>59</v>
      </c>
      <c r="G108" s="311" t="s">
        <v>204</v>
      </c>
      <c r="H108" s="311" t="s">
        <v>60</v>
      </c>
      <c r="I108" s="309" t="s">
        <v>33</v>
      </c>
      <c r="J108" s="322" t="s">
        <v>374</v>
      </c>
      <c r="K108" s="322" t="s">
        <v>154</v>
      </c>
      <c r="L108" s="322" t="s">
        <v>31</v>
      </c>
      <c r="M108" s="311" t="s">
        <v>156</v>
      </c>
      <c r="N108" s="312" t="s">
        <v>382</v>
      </c>
      <c r="O108" s="314">
        <v>2811.56</v>
      </c>
      <c r="P108" s="314" t="s">
        <v>158</v>
      </c>
      <c r="Q108" s="315" t="s">
        <v>396</v>
      </c>
      <c r="R108" s="316">
        <v>20</v>
      </c>
      <c r="S108" s="316">
        <v>30</v>
      </c>
      <c r="T108" s="317">
        <f t="shared" si="13"/>
        <v>36.290059611034444</v>
      </c>
      <c r="U108" s="318">
        <v>102031.68</v>
      </c>
      <c r="V108" s="319">
        <f>U108</f>
        <v>102031.68</v>
      </c>
      <c r="W108" s="320">
        <v>0</v>
      </c>
      <c r="X108" s="320">
        <v>0</v>
      </c>
      <c r="Y108" s="320">
        <v>0</v>
      </c>
      <c r="Z108" s="320">
        <v>0</v>
      </c>
      <c r="AA108" s="334"/>
    </row>
    <row r="109" spans="1:27" s="179" customFormat="1" ht="171.75" customHeight="1">
      <c r="A109" s="308" t="s">
        <v>293</v>
      </c>
      <c r="B109" s="309" t="s">
        <v>151</v>
      </c>
      <c r="C109" s="309" t="s">
        <v>29</v>
      </c>
      <c r="D109" s="309" t="s">
        <v>152</v>
      </c>
      <c r="E109" s="308" t="s">
        <v>200</v>
      </c>
      <c r="F109" s="311" t="s">
        <v>59</v>
      </c>
      <c r="G109" s="311" t="s">
        <v>168</v>
      </c>
      <c r="H109" s="311" t="s">
        <v>60</v>
      </c>
      <c r="I109" s="309" t="s">
        <v>33</v>
      </c>
      <c r="J109" s="322" t="s">
        <v>374</v>
      </c>
      <c r="K109" s="322" t="s">
        <v>359</v>
      </c>
      <c r="L109" s="309" t="s">
        <v>155</v>
      </c>
      <c r="M109" s="311" t="s">
        <v>156</v>
      </c>
      <c r="N109" s="312" t="s">
        <v>169</v>
      </c>
      <c r="O109" s="313">
        <v>856</v>
      </c>
      <c r="P109" s="314" t="s">
        <v>158</v>
      </c>
      <c r="Q109" s="315" t="s">
        <v>396</v>
      </c>
      <c r="R109" s="316">
        <v>17</v>
      </c>
      <c r="S109" s="316">
        <v>29</v>
      </c>
      <c r="T109" s="317">
        <f t="shared" si="13"/>
        <v>397.196261682243</v>
      </c>
      <c r="U109" s="318">
        <v>340000</v>
      </c>
      <c r="V109" s="319">
        <v>340000</v>
      </c>
      <c r="W109" s="320">
        <v>0</v>
      </c>
      <c r="X109" s="320">
        <v>0</v>
      </c>
      <c r="Y109" s="320">
        <v>0</v>
      </c>
      <c r="Z109" s="320">
        <v>0</v>
      </c>
      <c r="AA109" s="315"/>
    </row>
    <row r="110" spans="1:27" s="324" customFormat="1" ht="253.5" customHeight="1">
      <c r="A110" s="308" t="s">
        <v>294</v>
      </c>
      <c r="B110" s="309" t="s">
        <v>151</v>
      </c>
      <c r="C110" s="309" t="s">
        <v>29</v>
      </c>
      <c r="D110" s="309" t="s">
        <v>170</v>
      </c>
      <c r="E110" s="308" t="s">
        <v>171</v>
      </c>
      <c r="F110" s="310" t="s">
        <v>371</v>
      </c>
      <c r="G110" s="311" t="s">
        <v>31</v>
      </c>
      <c r="H110" s="311" t="s">
        <v>32</v>
      </c>
      <c r="I110" s="322" t="s">
        <v>33</v>
      </c>
      <c r="J110" s="322" t="s">
        <v>374</v>
      </c>
      <c r="K110" s="322" t="s">
        <v>359</v>
      </c>
      <c r="L110" s="322" t="s">
        <v>155</v>
      </c>
      <c r="M110" s="310" t="s">
        <v>156</v>
      </c>
      <c r="N110" s="312" t="s">
        <v>692</v>
      </c>
      <c r="O110" s="313">
        <v>3156</v>
      </c>
      <c r="P110" s="314" t="s">
        <v>158</v>
      </c>
      <c r="Q110" s="315" t="s">
        <v>396</v>
      </c>
      <c r="R110" s="316">
        <v>22</v>
      </c>
      <c r="S110" s="316">
        <v>31</v>
      </c>
      <c r="T110" s="317">
        <f t="shared" si="13"/>
        <v>169.47262357414448</v>
      </c>
      <c r="U110" s="318">
        <f>V110</f>
        <v>534855.6</v>
      </c>
      <c r="V110" s="319">
        <v>534855.6</v>
      </c>
      <c r="W110" s="320">
        <v>0</v>
      </c>
      <c r="X110" s="320">
        <v>0</v>
      </c>
      <c r="Y110" s="320">
        <v>0</v>
      </c>
      <c r="Z110" s="320">
        <v>0</v>
      </c>
      <c r="AA110" s="315"/>
    </row>
    <row r="111" spans="1:27" s="335" customFormat="1" ht="253.5" customHeight="1">
      <c r="A111" s="308" t="s">
        <v>295</v>
      </c>
      <c r="B111" s="309" t="s">
        <v>151</v>
      </c>
      <c r="C111" s="309" t="s">
        <v>29</v>
      </c>
      <c r="D111" s="309"/>
      <c r="E111" s="308" t="s">
        <v>430</v>
      </c>
      <c r="F111" s="310" t="s">
        <v>371</v>
      </c>
      <c r="G111" s="311" t="s">
        <v>31</v>
      </c>
      <c r="H111" s="311" t="s">
        <v>32</v>
      </c>
      <c r="I111" s="322"/>
      <c r="J111" s="322"/>
      <c r="K111" s="322"/>
      <c r="L111" s="322"/>
      <c r="M111" s="310"/>
      <c r="N111" s="312" t="s">
        <v>429</v>
      </c>
      <c r="O111" s="313">
        <v>520</v>
      </c>
      <c r="P111" s="314" t="s">
        <v>158</v>
      </c>
      <c r="Q111" s="315" t="s">
        <v>396</v>
      </c>
      <c r="R111" s="316">
        <v>22</v>
      </c>
      <c r="S111" s="316">
        <v>31</v>
      </c>
      <c r="T111" s="317">
        <f>U111/O111</f>
        <v>403.7009230769231</v>
      </c>
      <c r="U111" s="318">
        <v>209924.48</v>
      </c>
      <c r="V111" s="319">
        <v>209924.48</v>
      </c>
      <c r="W111" s="320">
        <v>0</v>
      </c>
      <c r="X111" s="320">
        <v>0</v>
      </c>
      <c r="Y111" s="320">
        <v>0</v>
      </c>
      <c r="Z111" s="320">
        <v>0</v>
      </c>
      <c r="AA111" s="315"/>
    </row>
    <row r="112" spans="1:27" s="37" customFormat="1" ht="66.75" customHeight="1">
      <c r="A112" s="129"/>
      <c r="B112" s="128"/>
      <c r="C112" s="128"/>
      <c r="D112" s="128"/>
      <c r="E112" s="129"/>
      <c r="F112" s="129"/>
      <c r="G112" s="129"/>
      <c r="H112" s="129"/>
      <c r="I112" s="129"/>
      <c r="J112" s="129"/>
      <c r="K112" s="129"/>
      <c r="L112" s="129"/>
      <c r="M112" s="464" t="s">
        <v>394</v>
      </c>
      <c r="N112" s="464"/>
      <c r="O112" s="464"/>
      <c r="P112" s="464"/>
      <c r="Q112" s="239"/>
      <c r="R112" s="239"/>
      <c r="S112" s="239"/>
      <c r="T112" s="239"/>
      <c r="U112" s="133">
        <f aca="true" t="shared" si="14" ref="U112:Z112">SUM(U101:U111)</f>
        <v>32713227.75</v>
      </c>
      <c r="V112" s="133">
        <f t="shared" si="14"/>
        <v>9533225.549999999</v>
      </c>
      <c r="W112" s="253">
        <f t="shared" si="14"/>
        <v>0</v>
      </c>
      <c r="X112" s="266">
        <f t="shared" si="14"/>
        <v>23180002.199999996</v>
      </c>
      <c r="Y112" s="253">
        <f t="shared" si="14"/>
        <v>0</v>
      </c>
      <c r="Z112" s="253">
        <f t="shared" si="14"/>
        <v>0</v>
      </c>
      <c r="AA112" s="267"/>
    </row>
    <row r="113" spans="1:27" s="63" customFormat="1" ht="42" customHeight="1">
      <c r="A113" s="462" t="s">
        <v>173</v>
      </c>
      <c r="B113" s="462"/>
      <c r="C113" s="462"/>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row>
    <row r="114" spans="1:27" s="324" customFormat="1" ht="275.25" customHeight="1">
      <c r="A114" s="308" t="s">
        <v>296</v>
      </c>
      <c r="B114" s="309" t="s">
        <v>151</v>
      </c>
      <c r="C114" s="309" t="s">
        <v>29</v>
      </c>
      <c r="D114" s="309" t="s">
        <v>325</v>
      </c>
      <c r="E114" s="336" t="s">
        <v>174</v>
      </c>
      <c r="F114" s="311" t="s">
        <v>59</v>
      </c>
      <c r="G114" s="311" t="s">
        <v>175</v>
      </c>
      <c r="H114" s="311" t="s">
        <v>60</v>
      </c>
      <c r="I114" s="315" t="s">
        <v>33</v>
      </c>
      <c r="J114" s="322" t="s">
        <v>373</v>
      </c>
      <c r="K114" s="322" t="s">
        <v>360</v>
      </c>
      <c r="L114" s="309" t="s">
        <v>155</v>
      </c>
      <c r="M114" s="311" t="s">
        <v>176</v>
      </c>
      <c r="N114" s="312" t="s">
        <v>177</v>
      </c>
      <c r="O114" s="314">
        <v>6000</v>
      </c>
      <c r="P114" s="314" t="s">
        <v>178</v>
      </c>
      <c r="Q114" s="315" t="s">
        <v>396</v>
      </c>
      <c r="R114" s="316"/>
      <c r="S114" s="316"/>
      <c r="T114" s="320">
        <f>U114/O114</f>
        <v>600</v>
      </c>
      <c r="U114" s="318">
        <f>V114+X114</f>
        <v>3600000</v>
      </c>
      <c r="V114" s="319">
        <v>1800000</v>
      </c>
      <c r="W114" s="320">
        <v>0</v>
      </c>
      <c r="X114" s="318">
        <v>1800000</v>
      </c>
      <c r="Y114" s="320">
        <v>0</v>
      </c>
      <c r="Z114" s="320">
        <v>0</v>
      </c>
      <c r="AA114" s="315"/>
    </row>
    <row r="115" spans="1:27" s="188" customFormat="1" ht="360.75" customHeight="1">
      <c r="A115" s="308" t="s">
        <v>297</v>
      </c>
      <c r="B115" s="309" t="s">
        <v>151</v>
      </c>
      <c r="C115" s="309" t="s">
        <v>29</v>
      </c>
      <c r="D115" s="309" t="s">
        <v>345</v>
      </c>
      <c r="E115" s="337" t="s">
        <v>346</v>
      </c>
      <c r="F115" s="311" t="s">
        <v>371</v>
      </c>
      <c r="G115" s="310" t="s">
        <v>371</v>
      </c>
      <c r="H115" s="310" t="s">
        <v>32</v>
      </c>
      <c r="I115" s="322" t="s">
        <v>33</v>
      </c>
      <c r="J115" s="322" t="s">
        <v>373</v>
      </c>
      <c r="K115" s="322" t="s">
        <v>360</v>
      </c>
      <c r="L115" s="322" t="s">
        <v>155</v>
      </c>
      <c r="M115" s="310" t="s">
        <v>176</v>
      </c>
      <c r="N115" s="312" t="s">
        <v>177</v>
      </c>
      <c r="O115" s="314">
        <f>U115/T115</f>
        <v>3024</v>
      </c>
      <c r="P115" s="314" t="s">
        <v>178</v>
      </c>
      <c r="Q115" s="315" t="s">
        <v>396</v>
      </c>
      <c r="R115" s="316">
        <v>6000</v>
      </c>
      <c r="S115" s="316">
        <v>9000</v>
      </c>
      <c r="T115" s="320">
        <v>600</v>
      </c>
      <c r="U115" s="318">
        <f>V115</f>
        <v>1814400</v>
      </c>
      <c r="V115" s="319">
        <f>1814400</f>
        <v>1814400</v>
      </c>
      <c r="W115" s="320">
        <v>0</v>
      </c>
      <c r="X115" s="320">
        <v>0</v>
      </c>
      <c r="Y115" s="320">
        <v>0</v>
      </c>
      <c r="Z115" s="320">
        <v>0</v>
      </c>
      <c r="AA115" s="315"/>
    </row>
    <row r="116" spans="1:27" s="188" customFormat="1" ht="245.25" customHeight="1">
      <c r="A116" s="308" t="s">
        <v>298</v>
      </c>
      <c r="B116" s="309" t="s">
        <v>151</v>
      </c>
      <c r="C116" s="309" t="s">
        <v>29</v>
      </c>
      <c r="D116" s="309" t="s">
        <v>342</v>
      </c>
      <c r="E116" s="336" t="s">
        <v>540</v>
      </c>
      <c r="F116" s="310" t="s">
        <v>371</v>
      </c>
      <c r="G116" s="310" t="s">
        <v>31</v>
      </c>
      <c r="H116" s="310" t="s">
        <v>32</v>
      </c>
      <c r="I116" s="322" t="s">
        <v>33</v>
      </c>
      <c r="J116" s="322" t="s">
        <v>134</v>
      </c>
      <c r="K116" s="322" t="s">
        <v>179</v>
      </c>
      <c r="L116" s="322" t="s">
        <v>155</v>
      </c>
      <c r="M116" s="310" t="s">
        <v>176</v>
      </c>
      <c r="N116" s="312" t="s">
        <v>180</v>
      </c>
      <c r="O116" s="313">
        <v>26</v>
      </c>
      <c r="P116" s="314" t="s">
        <v>181</v>
      </c>
      <c r="Q116" s="315" t="s">
        <v>396</v>
      </c>
      <c r="R116" s="316">
        <v>36</v>
      </c>
      <c r="S116" s="316">
        <v>54</v>
      </c>
      <c r="T116" s="320">
        <v>65063.93</v>
      </c>
      <c r="U116" s="318">
        <f>O116*T116</f>
        <v>1691662.18</v>
      </c>
      <c r="V116" s="319">
        <f aca="true" t="shared" si="15" ref="V116:V127">U116</f>
        <v>1691662.18</v>
      </c>
      <c r="W116" s="320">
        <v>0</v>
      </c>
      <c r="X116" s="320">
        <v>0</v>
      </c>
      <c r="Y116" s="320">
        <v>0</v>
      </c>
      <c r="Z116" s="320">
        <v>0</v>
      </c>
      <c r="AA116" s="315"/>
    </row>
    <row r="117" spans="1:27" s="188" customFormat="1" ht="245.25" customHeight="1">
      <c r="A117" s="308" t="s">
        <v>299</v>
      </c>
      <c r="B117" s="309" t="s">
        <v>151</v>
      </c>
      <c r="C117" s="309" t="s">
        <v>29</v>
      </c>
      <c r="D117" s="309" t="s">
        <v>343</v>
      </c>
      <c r="E117" s="336" t="s">
        <v>344</v>
      </c>
      <c r="F117" s="310" t="s">
        <v>371</v>
      </c>
      <c r="G117" s="310" t="s">
        <v>31</v>
      </c>
      <c r="H117" s="310" t="s">
        <v>32</v>
      </c>
      <c r="I117" s="322" t="s">
        <v>33</v>
      </c>
      <c r="J117" s="322" t="s">
        <v>373</v>
      </c>
      <c r="K117" s="322" t="s">
        <v>179</v>
      </c>
      <c r="L117" s="322" t="s">
        <v>155</v>
      </c>
      <c r="M117" s="310" t="s">
        <v>176</v>
      </c>
      <c r="N117" s="312" t="s">
        <v>180</v>
      </c>
      <c r="O117" s="313">
        <v>30</v>
      </c>
      <c r="P117" s="314" t="s">
        <v>181</v>
      </c>
      <c r="Q117" s="315" t="s">
        <v>396</v>
      </c>
      <c r="R117" s="316">
        <v>36</v>
      </c>
      <c r="S117" s="316">
        <v>54</v>
      </c>
      <c r="T117" s="320">
        <v>65063.93</v>
      </c>
      <c r="U117" s="318">
        <f>O117*T117</f>
        <v>1951917.9</v>
      </c>
      <c r="V117" s="319">
        <f t="shared" si="15"/>
        <v>1951917.9</v>
      </c>
      <c r="W117" s="320">
        <v>0</v>
      </c>
      <c r="X117" s="320">
        <v>0</v>
      </c>
      <c r="Y117" s="320">
        <v>0</v>
      </c>
      <c r="Z117" s="320">
        <v>0</v>
      </c>
      <c r="AA117" s="315"/>
    </row>
    <row r="118" spans="1:27" s="188" customFormat="1" ht="108.75" customHeight="1">
      <c r="A118" s="308" t="s">
        <v>300</v>
      </c>
      <c r="B118" s="309" t="s">
        <v>151</v>
      </c>
      <c r="C118" s="309" t="s">
        <v>29</v>
      </c>
      <c r="D118" s="309" t="s">
        <v>322</v>
      </c>
      <c r="E118" s="336" t="s">
        <v>340</v>
      </c>
      <c r="F118" s="310" t="s">
        <v>59</v>
      </c>
      <c r="G118" s="310" t="s">
        <v>341</v>
      </c>
      <c r="H118" s="310" t="s">
        <v>60</v>
      </c>
      <c r="I118" s="322" t="s">
        <v>33</v>
      </c>
      <c r="J118" s="322" t="s">
        <v>134</v>
      </c>
      <c r="K118" s="322" t="s">
        <v>179</v>
      </c>
      <c r="L118" s="322" t="s">
        <v>155</v>
      </c>
      <c r="M118" s="310" t="s">
        <v>176</v>
      </c>
      <c r="N118" s="312" t="s">
        <v>180</v>
      </c>
      <c r="O118" s="313">
        <v>25</v>
      </c>
      <c r="P118" s="314" t="s">
        <v>181</v>
      </c>
      <c r="Q118" s="315" t="s">
        <v>396</v>
      </c>
      <c r="R118" s="316">
        <v>20</v>
      </c>
      <c r="S118" s="316">
        <v>30</v>
      </c>
      <c r="T118" s="320">
        <v>65063.93</v>
      </c>
      <c r="U118" s="318">
        <f>O118*T118</f>
        <v>1626598.25</v>
      </c>
      <c r="V118" s="319">
        <f t="shared" si="15"/>
        <v>1626598.25</v>
      </c>
      <c r="W118" s="320">
        <v>0</v>
      </c>
      <c r="X118" s="320">
        <v>0</v>
      </c>
      <c r="Y118" s="320">
        <v>0</v>
      </c>
      <c r="Z118" s="320">
        <v>0</v>
      </c>
      <c r="AA118" s="315"/>
    </row>
    <row r="119" spans="1:27" s="188" customFormat="1" ht="108.75" customHeight="1">
      <c r="A119" s="308" t="s">
        <v>301</v>
      </c>
      <c r="B119" s="309" t="s">
        <v>151</v>
      </c>
      <c r="C119" s="309" t="s">
        <v>29</v>
      </c>
      <c r="D119" s="309" t="s">
        <v>323</v>
      </c>
      <c r="E119" s="336" t="s">
        <v>58</v>
      </c>
      <c r="F119" s="310" t="s">
        <v>59</v>
      </c>
      <c r="G119" s="310" t="s">
        <v>337</v>
      </c>
      <c r="H119" s="310" t="s">
        <v>60</v>
      </c>
      <c r="I119" s="322" t="s">
        <v>33</v>
      </c>
      <c r="J119" s="322" t="s">
        <v>134</v>
      </c>
      <c r="K119" s="322" t="s">
        <v>179</v>
      </c>
      <c r="L119" s="322" t="s">
        <v>155</v>
      </c>
      <c r="M119" s="310" t="s">
        <v>176</v>
      </c>
      <c r="N119" s="312" t="s">
        <v>180</v>
      </c>
      <c r="O119" s="313">
        <v>25</v>
      </c>
      <c r="P119" s="314" t="s">
        <v>181</v>
      </c>
      <c r="Q119" s="315" t="s">
        <v>396</v>
      </c>
      <c r="R119" s="316">
        <v>20</v>
      </c>
      <c r="S119" s="316">
        <v>30</v>
      </c>
      <c r="T119" s="320">
        <v>65063.93</v>
      </c>
      <c r="U119" s="318">
        <f>O119*T119</f>
        <v>1626598.25</v>
      </c>
      <c r="V119" s="319">
        <f t="shared" si="15"/>
        <v>1626598.25</v>
      </c>
      <c r="W119" s="320">
        <v>0</v>
      </c>
      <c r="X119" s="320">
        <v>0</v>
      </c>
      <c r="Y119" s="320">
        <v>0</v>
      </c>
      <c r="Z119" s="320">
        <v>0</v>
      </c>
      <c r="AA119" s="315"/>
    </row>
    <row r="120" spans="1:27" s="188" customFormat="1" ht="108.75" customHeight="1">
      <c r="A120" s="308" t="s">
        <v>302</v>
      </c>
      <c r="B120" s="309" t="s">
        <v>151</v>
      </c>
      <c r="C120" s="309" t="s">
        <v>29</v>
      </c>
      <c r="D120" s="309" t="s">
        <v>321</v>
      </c>
      <c r="E120" s="336" t="s">
        <v>203</v>
      </c>
      <c r="F120" s="310" t="s">
        <v>59</v>
      </c>
      <c r="G120" s="310" t="s">
        <v>338</v>
      </c>
      <c r="H120" s="310" t="s">
        <v>60</v>
      </c>
      <c r="I120" s="322" t="s">
        <v>33</v>
      </c>
      <c r="J120" s="322" t="s">
        <v>134</v>
      </c>
      <c r="K120" s="322" t="s">
        <v>179</v>
      </c>
      <c r="L120" s="322" t="s">
        <v>155</v>
      </c>
      <c r="M120" s="310" t="s">
        <v>176</v>
      </c>
      <c r="N120" s="312" t="s">
        <v>180</v>
      </c>
      <c r="O120" s="313">
        <v>10</v>
      </c>
      <c r="P120" s="314" t="s">
        <v>181</v>
      </c>
      <c r="Q120" s="315" t="s">
        <v>396</v>
      </c>
      <c r="R120" s="316">
        <v>20</v>
      </c>
      <c r="S120" s="316">
        <v>30</v>
      </c>
      <c r="T120" s="320">
        <v>65063.93</v>
      </c>
      <c r="U120" s="318">
        <f>O120*T120</f>
        <v>650639.3</v>
      </c>
      <c r="V120" s="319">
        <f t="shared" si="15"/>
        <v>650639.3</v>
      </c>
      <c r="W120" s="320">
        <v>0</v>
      </c>
      <c r="X120" s="320">
        <v>0</v>
      </c>
      <c r="Y120" s="320">
        <v>0</v>
      </c>
      <c r="Z120" s="320">
        <v>0</v>
      </c>
      <c r="AA120" s="315"/>
    </row>
    <row r="121" spans="1:27" s="188" customFormat="1" ht="228.75" customHeight="1">
      <c r="A121" s="308" t="s">
        <v>303</v>
      </c>
      <c r="B121" s="309" t="s">
        <v>151</v>
      </c>
      <c r="C121" s="309" t="s">
        <v>29</v>
      </c>
      <c r="D121" s="309" t="s">
        <v>152</v>
      </c>
      <c r="E121" s="336" t="s">
        <v>383</v>
      </c>
      <c r="F121" s="310" t="s">
        <v>59</v>
      </c>
      <c r="G121" s="310" t="s">
        <v>384</v>
      </c>
      <c r="H121" s="310" t="s">
        <v>60</v>
      </c>
      <c r="I121" s="322" t="s">
        <v>33</v>
      </c>
      <c r="J121" s="322" t="s">
        <v>134</v>
      </c>
      <c r="K121" s="322" t="s">
        <v>179</v>
      </c>
      <c r="L121" s="322" t="s">
        <v>155</v>
      </c>
      <c r="M121" s="310" t="s">
        <v>176</v>
      </c>
      <c r="N121" s="312" t="s">
        <v>543</v>
      </c>
      <c r="O121" s="313">
        <v>30</v>
      </c>
      <c r="P121" s="314" t="s">
        <v>181</v>
      </c>
      <c r="Q121" s="315" t="s">
        <v>396</v>
      </c>
      <c r="R121" s="316">
        <v>128</v>
      </c>
      <c r="S121" s="316">
        <v>192</v>
      </c>
      <c r="T121" s="320">
        <f>U121/O121</f>
        <v>43900.62</v>
      </c>
      <c r="U121" s="318">
        <f>V121</f>
        <v>1317018.6</v>
      </c>
      <c r="V121" s="319">
        <v>1317018.6</v>
      </c>
      <c r="W121" s="320">
        <v>0</v>
      </c>
      <c r="X121" s="320">
        <v>0</v>
      </c>
      <c r="Y121" s="320">
        <v>0</v>
      </c>
      <c r="Z121" s="320">
        <v>0</v>
      </c>
      <c r="AA121" s="315"/>
    </row>
    <row r="122" spans="1:27" s="188" customFormat="1" ht="243.75" customHeight="1">
      <c r="A122" s="308" t="s">
        <v>304</v>
      </c>
      <c r="B122" s="309" t="s">
        <v>151</v>
      </c>
      <c r="C122" s="309" t="s">
        <v>29</v>
      </c>
      <c r="D122" s="309" t="s">
        <v>354</v>
      </c>
      <c r="E122" s="336" t="s">
        <v>353</v>
      </c>
      <c r="F122" s="310" t="s">
        <v>371</v>
      </c>
      <c r="G122" s="310" t="s">
        <v>31</v>
      </c>
      <c r="H122" s="310" t="s">
        <v>32</v>
      </c>
      <c r="I122" s="322" t="s">
        <v>33</v>
      </c>
      <c r="J122" s="322" t="s">
        <v>134</v>
      </c>
      <c r="K122" s="322" t="s">
        <v>183</v>
      </c>
      <c r="L122" s="322" t="s">
        <v>155</v>
      </c>
      <c r="M122" s="310" t="s">
        <v>176</v>
      </c>
      <c r="N122" s="338" t="s">
        <v>380</v>
      </c>
      <c r="O122" s="313">
        <v>35</v>
      </c>
      <c r="P122" s="314" t="s">
        <v>184</v>
      </c>
      <c r="Q122" s="315" t="s">
        <v>396</v>
      </c>
      <c r="R122" s="316">
        <v>70</v>
      </c>
      <c r="S122" s="316">
        <v>105</v>
      </c>
      <c r="T122" s="320">
        <v>42000</v>
      </c>
      <c r="U122" s="318">
        <f>O122*T122</f>
        <v>1470000</v>
      </c>
      <c r="V122" s="319">
        <f t="shared" si="15"/>
        <v>1470000</v>
      </c>
      <c r="W122" s="320">
        <v>0</v>
      </c>
      <c r="X122" s="320">
        <v>0</v>
      </c>
      <c r="Y122" s="320">
        <v>0</v>
      </c>
      <c r="Z122" s="320">
        <v>0</v>
      </c>
      <c r="AA122" s="315"/>
    </row>
    <row r="123" spans="1:27" s="188" customFormat="1" ht="126" customHeight="1">
      <c r="A123" s="308" t="s">
        <v>129</v>
      </c>
      <c r="B123" s="309" t="s">
        <v>151</v>
      </c>
      <c r="C123" s="309" t="s">
        <v>29</v>
      </c>
      <c r="D123" s="309" t="s">
        <v>352</v>
      </c>
      <c r="E123" s="336" t="s">
        <v>351</v>
      </c>
      <c r="F123" s="310" t="s">
        <v>59</v>
      </c>
      <c r="G123" s="310" t="s">
        <v>381</v>
      </c>
      <c r="H123" s="310" t="s">
        <v>60</v>
      </c>
      <c r="I123" s="322" t="s">
        <v>33</v>
      </c>
      <c r="J123" s="322" t="s">
        <v>134</v>
      </c>
      <c r="K123" s="322" t="s">
        <v>183</v>
      </c>
      <c r="L123" s="322" t="s">
        <v>155</v>
      </c>
      <c r="M123" s="310" t="s">
        <v>176</v>
      </c>
      <c r="N123" s="338" t="s">
        <v>380</v>
      </c>
      <c r="O123" s="313">
        <v>15</v>
      </c>
      <c r="P123" s="314" t="s">
        <v>184</v>
      </c>
      <c r="Q123" s="315" t="s">
        <v>396</v>
      </c>
      <c r="R123" s="316">
        <v>18</v>
      </c>
      <c r="S123" s="316">
        <v>26</v>
      </c>
      <c r="T123" s="320">
        <v>42000</v>
      </c>
      <c r="U123" s="318">
        <f>O123*T123</f>
        <v>630000</v>
      </c>
      <c r="V123" s="319">
        <f t="shared" si="15"/>
        <v>630000</v>
      </c>
      <c r="W123" s="320">
        <v>0</v>
      </c>
      <c r="X123" s="320">
        <v>0</v>
      </c>
      <c r="Y123" s="320">
        <v>0</v>
      </c>
      <c r="Z123" s="320">
        <v>0</v>
      </c>
      <c r="AA123" s="315"/>
    </row>
    <row r="124" spans="1:29" s="188" customFormat="1" ht="141" customHeight="1">
      <c r="A124" s="308" t="s">
        <v>305</v>
      </c>
      <c r="B124" s="309" t="s">
        <v>151</v>
      </c>
      <c r="C124" s="309" t="s">
        <v>29</v>
      </c>
      <c r="D124" s="309" t="s">
        <v>433</v>
      </c>
      <c r="E124" s="336" t="s">
        <v>432</v>
      </c>
      <c r="F124" s="310" t="s">
        <v>371</v>
      </c>
      <c r="G124" s="310" t="s">
        <v>31</v>
      </c>
      <c r="H124" s="310" t="s">
        <v>32</v>
      </c>
      <c r="I124" s="322" t="s">
        <v>33</v>
      </c>
      <c r="J124" s="322" t="s">
        <v>134</v>
      </c>
      <c r="K124" s="322" t="s">
        <v>183</v>
      </c>
      <c r="L124" s="322" t="s">
        <v>155</v>
      </c>
      <c r="M124" s="310" t="s">
        <v>176</v>
      </c>
      <c r="N124" s="338" t="s">
        <v>431</v>
      </c>
      <c r="O124" s="313">
        <v>30</v>
      </c>
      <c r="P124" s="314" t="s">
        <v>184</v>
      </c>
      <c r="Q124" s="315" t="s">
        <v>396</v>
      </c>
      <c r="R124" s="316">
        <v>18</v>
      </c>
      <c r="S124" s="316">
        <v>26</v>
      </c>
      <c r="T124" s="320">
        <v>42000</v>
      </c>
      <c r="U124" s="318">
        <v>1267683.15</v>
      </c>
      <c r="V124" s="319">
        <v>1267683.15</v>
      </c>
      <c r="W124" s="320">
        <v>0</v>
      </c>
      <c r="X124" s="320">
        <v>0</v>
      </c>
      <c r="Y124" s="320">
        <v>0</v>
      </c>
      <c r="Z124" s="320">
        <v>0</v>
      </c>
      <c r="AA124" s="315"/>
      <c r="AC124" s="339"/>
    </row>
    <row r="125" spans="1:29" s="188" customFormat="1" ht="225.75" customHeight="1">
      <c r="A125" s="308" t="s">
        <v>306</v>
      </c>
      <c r="B125" s="309" t="s">
        <v>151</v>
      </c>
      <c r="C125" s="309" t="s">
        <v>29</v>
      </c>
      <c r="D125" s="309" t="s">
        <v>348</v>
      </c>
      <c r="E125" s="336" t="s">
        <v>347</v>
      </c>
      <c r="F125" s="310" t="s">
        <v>371</v>
      </c>
      <c r="G125" s="310" t="s">
        <v>31</v>
      </c>
      <c r="H125" s="310" t="s">
        <v>32</v>
      </c>
      <c r="I125" s="322" t="s">
        <v>33</v>
      </c>
      <c r="J125" s="322" t="s">
        <v>134</v>
      </c>
      <c r="K125" s="322" t="s">
        <v>185</v>
      </c>
      <c r="L125" s="322" t="s">
        <v>155</v>
      </c>
      <c r="M125" s="310" t="s">
        <v>176</v>
      </c>
      <c r="N125" s="312" t="s">
        <v>186</v>
      </c>
      <c r="O125" s="313">
        <f>4+1+5+5+6+5+4+4</f>
        <v>34</v>
      </c>
      <c r="P125" s="314" t="s">
        <v>187</v>
      </c>
      <c r="Q125" s="315" t="s">
        <v>396</v>
      </c>
      <c r="R125" s="316">
        <v>60</v>
      </c>
      <c r="S125" s="316">
        <v>90</v>
      </c>
      <c r="T125" s="320">
        <v>60000</v>
      </c>
      <c r="U125" s="318">
        <f>O125*T125</f>
        <v>2040000</v>
      </c>
      <c r="V125" s="319">
        <f t="shared" si="15"/>
        <v>2040000</v>
      </c>
      <c r="W125" s="320">
        <v>0</v>
      </c>
      <c r="X125" s="320">
        <v>0</v>
      </c>
      <c r="Y125" s="320">
        <v>0</v>
      </c>
      <c r="Z125" s="320">
        <v>0</v>
      </c>
      <c r="AA125" s="315"/>
      <c r="AC125" s="340"/>
    </row>
    <row r="126" spans="1:29" s="188" customFormat="1" ht="194.25" customHeight="1">
      <c r="A126" s="308" t="s">
        <v>307</v>
      </c>
      <c r="B126" s="309" t="s">
        <v>151</v>
      </c>
      <c r="C126" s="309" t="s">
        <v>29</v>
      </c>
      <c r="D126" s="309" t="s">
        <v>349</v>
      </c>
      <c r="E126" s="336" t="s">
        <v>350</v>
      </c>
      <c r="F126" s="310" t="s">
        <v>371</v>
      </c>
      <c r="G126" s="310" t="s">
        <v>31</v>
      </c>
      <c r="H126" s="310" t="s">
        <v>32</v>
      </c>
      <c r="I126" s="322" t="s">
        <v>33</v>
      </c>
      <c r="J126" s="322" t="s">
        <v>134</v>
      </c>
      <c r="K126" s="322" t="s">
        <v>185</v>
      </c>
      <c r="L126" s="322" t="s">
        <v>155</v>
      </c>
      <c r="M126" s="310" t="s">
        <v>176</v>
      </c>
      <c r="N126" s="312" t="s">
        <v>186</v>
      </c>
      <c r="O126" s="313">
        <f>5+2+5+5+4+5</f>
        <v>26</v>
      </c>
      <c r="P126" s="314" t="s">
        <v>187</v>
      </c>
      <c r="Q126" s="315" t="s">
        <v>396</v>
      </c>
      <c r="R126" s="316">
        <v>60</v>
      </c>
      <c r="S126" s="316">
        <v>90</v>
      </c>
      <c r="T126" s="320">
        <v>60000</v>
      </c>
      <c r="U126" s="318">
        <f>O126*T126</f>
        <v>1560000</v>
      </c>
      <c r="V126" s="319">
        <f t="shared" si="15"/>
        <v>1560000</v>
      </c>
      <c r="W126" s="320">
        <v>0</v>
      </c>
      <c r="X126" s="320">
        <v>0</v>
      </c>
      <c r="Y126" s="320">
        <v>0</v>
      </c>
      <c r="Z126" s="320">
        <v>0</v>
      </c>
      <c r="AA126" s="315"/>
      <c r="AC126" s="340">
        <v>217683.15</v>
      </c>
    </row>
    <row r="127" spans="1:27" s="188" customFormat="1" ht="409.5" customHeight="1">
      <c r="A127" s="308" t="s">
        <v>308</v>
      </c>
      <c r="B127" s="309" t="s">
        <v>151</v>
      </c>
      <c r="C127" s="309" t="s">
        <v>29</v>
      </c>
      <c r="D127" s="341" t="s">
        <v>401</v>
      </c>
      <c r="E127" s="342" t="s">
        <v>395</v>
      </c>
      <c r="F127" s="310" t="s">
        <v>371</v>
      </c>
      <c r="G127" s="310" t="s">
        <v>31</v>
      </c>
      <c r="H127" s="310" t="s">
        <v>32</v>
      </c>
      <c r="I127" s="322" t="s">
        <v>33</v>
      </c>
      <c r="J127" s="322" t="s">
        <v>134</v>
      </c>
      <c r="K127" s="322" t="s">
        <v>188</v>
      </c>
      <c r="L127" s="322" t="s">
        <v>66</v>
      </c>
      <c r="M127" s="310" t="s">
        <v>176</v>
      </c>
      <c r="N127" s="343" t="s">
        <v>547</v>
      </c>
      <c r="O127" s="313">
        <v>211</v>
      </c>
      <c r="P127" s="314" t="s">
        <v>189</v>
      </c>
      <c r="Q127" s="315" t="s">
        <v>396</v>
      </c>
      <c r="R127" s="316">
        <v>400</v>
      </c>
      <c r="S127" s="316">
        <v>600</v>
      </c>
      <c r="T127" s="320">
        <v>2700</v>
      </c>
      <c r="U127" s="318">
        <v>540000</v>
      </c>
      <c r="V127" s="319">
        <f t="shared" si="15"/>
        <v>540000</v>
      </c>
      <c r="W127" s="320">
        <v>0</v>
      </c>
      <c r="X127" s="320">
        <v>0</v>
      </c>
      <c r="Y127" s="320">
        <v>0</v>
      </c>
      <c r="Z127" s="320">
        <v>0</v>
      </c>
      <c r="AA127" s="315"/>
    </row>
    <row r="128" spans="1:27" s="188" customFormat="1" ht="409.5" customHeight="1">
      <c r="A128" s="308" t="s">
        <v>358</v>
      </c>
      <c r="B128" s="309" t="s">
        <v>151</v>
      </c>
      <c r="C128" s="309" t="s">
        <v>29</v>
      </c>
      <c r="D128" s="309"/>
      <c r="E128" s="336" t="s">
        <v>434</v>
      </c>
      <c r="F128" s="310" t="s">
        <v>371</v>
      </c>
      <c r="G128" s="310" t="s">
        <v>31</v>
      </c>
      <c r="H128" s="310" t="s">
        <v>32</v>
      </c>
      <c r="I128" s="322"/>
      <c r="J128" s="322"/>
      <c r="K128" s="322"/>
      <c r="L128" s="322"/>
      <c r="M128" s="310"/>
      <c r="N128" s="344" t="s">
        <v>546</v>
      </c>
      <c r="O128" s="313">
        <v>5</v>
      </c>
      <c r="P128" s="314" t="s">
        <v>435</v>
      </c>
      <c r="Q128" s="315"/>
      <c r="R128" s="316"/>
      <c r="S128" s="316"/>
      <c r="T128" s="320"/>
      <c r="U128" s="318">
        <v>1250000</v>
      </c>
      <c r="V128" s="319">
        <v>1250000</v>
      </c>
      <c r="W128" s="320">
        <v>0</v>
      </c>
      <c r="X128" s="320">
        <v>0</v>
      </c>
      <c r="Y128" s="320">
        <v>0</v>
      </c>
      <c r="Z128" s="320">
        <v>0</v>
      </c>
      <c r="AA128" s="315"/>
    </row>
    <row r="129" spans="1:27" s="42" customFormat="1" ht="42" customHeight="1">
      <c r="A129" s="127"/>
      <c r="B129" s="128"/>
      <c r="C129" s="128"/>
      <c r="D129" s="128"/>
      <c r="E129" s="129"/>
      <c r="F129" s="129"/>
      <c r="G129" s="129"/>
      <c r="H129" s="129"/>
      <c r="I129" s="127"/>
      <c r="J129" s="127"/>
      <c r="K129" s="127"/>
      <c r="L129" s="127"/>
      <c r="M129" s="129"/>
      <c r="N129" s="464" t="s">
        <v>398</v>
      </c>
      <c r="O129" s="464"/>
      <c r="P129" s="464"/>
      <c r="Q129" s="127"/>
      <c r="R129" s="131"/>
      <c r="S129" s="131"/>
      <c r="T129" s="131"/>
      <c r="U129" s="133">
        <f aca="true" t="shared" si="16" ref="U129:Z129">SUM(U114:U128)</f>
        <v>23036517.63</v>
      </c>
      <c r="V129" s="133">
        <f t="shared" si="16"/>
        <v>21236517.630000003</v>
      </c>
      <c r="W129" s="133">
        <f t="shared" si="16"/>
        <v>0</v>
      </c>
      <c r="X129" s="133">
        <f t="shared" si="16"/>
        <v>1800000</v>
      </c>
      <c r="Y129" s="133">
        <f t="shared" si="16"/>
        <v>0</v>
      </c>
      <c r="Z129" s="133">
        <f t="shared" si="16"/>
        <v>0</v>
      </c>
      <c r="AA129" s="267"/>
    </row>
    <row r="130" spans="1:27" s="10" customFormat="1" ht="43.5" customHeight="1">
      <c r="A130" s="268"/>
      <c r="B130" s="128"/>
      <c r="C130" s="128"/>
      <c r="D130" s="128"/>
      <c r="E130" s="129"/>
      <c r="F130" s="129"/>
      <c r="G130" s="129"/>
      <c r="H130" s="129"/>
      <c r="I130" s="269"/>
      <c r="J130" s="269"/>
      <c r="K130" s="269"/>
      <c r="L130" s="269"/>
      <c r="M130" s="129"/>
      <c r="N130" s="269"/>
      <c r="O130" s="269"/>
      <c r="P130" s="269"/>
      <c r="Q130" s="269"/>
      <c r="R130" s="270"/>
      <c r="S130" s="270"/>
      <c r="T130" s="270"/>
      <c r="U130" s="271"/>
      <c r="V130" s="271"/>
      <c r="W130" s="271"/>
      <c r="X130" s="271"/>
      <c r="Y130" s="257"/>
      <c r="Z130" s="271"/>
      <c r="AA130" s="259"/>
    </row>
    <row r="131" spans="1:27" s="63" customFormat="1" ht="42" customHeight="1">
      <c r="A131" s="462" t="s">
        <v>190</v>
      </c>
      <c r="B131" s="462"/>
      <c r="C131" s="462"/>
      <c r="D131" s="462"/>
      <c r="E131" s="462"/>
      <c r="F131" s="462"/>
      <c r="G131" s="462"/>
      <c r="H131" s="462"/>
      <c r="I131" s="462"/>
      <c r="J131" s="462"/>
      <c r="K131" s="462"/>
      <c r="L131" s="462"/>
      <c r="M131" s="462"/>
      <c r="N131" s="462"/>
      <c r="O131" s="462"/>
      <c r="P131" s="462"/>
      <c r="Q131" s="462"/>
      <c r="R131" s="462"/>
      <c r="S131" s="462"/>
      <c r="T131" s="462"/>
      <c r="U131" s="462"/>
      <c r="V131" s="462"/>
      <c r="W131" s="462"/>
      <c r="X131" s="462"/>
      <c r="Y131" s="462"/>
      <c r="Z131" s="462"/>
      <c r="AA131" s="462"/>
    </row>
    <row r="132" spans="1:29" s="324" customFormat="1" ht="130.5" customHeight="1">
      <c r="A132" s="308" t="s">
        <v>442</v>
      </c>
      <c r="B132" s="309" t="s">
        <v>151</v>
      </c>
      <c r="C132" s="309" t="s">
        <v>29</v>
      </c>
      <c r="D132" s="309" t="s">
        <v>151</v>
      </c>
      <c r="E132" s="308" t="s">
        <v>620</v>
      </c>
      <c r="F132" s="311"/>
      <c r="G132" s="311"/>
      <c r="H132" s="311" t="s">
        <v>60</v>
      </c>
      <c r="I132" s="309" t="s">
        <v>33</v>
      </c>
      <c r="J132" s="309"/>
      <c r="K132" s="309"/>
      <c r="L132" s="309" t="s">
        <v>355</v>
      </c>
      <c r="M132" s="311" t="s">
        <v>356</v>
      </c>
      <c r="N132" s="312" t="s">
        <v>619</v>
      </c>
      <c r="O132" s="313">
        <v>1</v>
      </c>
      <c r="P132" s="314" t="s">
        <v>191</v>
      </c>
      <c r="Q132" s="315" t="s">
        <v>396</v>
      </c>
      <c r="R132" s="316"/>
      <c r="S132" s="316"/>
      <c r="T132" s="317">
        <f aca="true" t="shared" si="17" ref="T132:T138">U132/O132</f>
        <v>200000</v>
      </c>
      <c r="U132" s="318">
        <f>V132+X132</f>
        <v>200000</v>
      </c>
      <c r="V132" s="319">
        <v>200000</v>
      </c>
      <c r="W132" s="320">
        <v>0</v>
      </c>
      <c r="X132" s="320">
        <v>0</v>
      </c>
      <c r="Y132" s="320">
        <v>0</v>
      </c>
      <c r="Z132" s="320">
        <v>0</v>
      </c>
      <c r="AA132" s="315"/>
      <c r="AC132" s="321"/>
    </row>
    <row r="133" spans="1:29" s="324" customFormat="1" ht="173.25" customHeight="1">
      <c r="A133" s="308" t="s">
        <v>443</v>
      </c>
      <c r="B133" s="309" t="s">
        <v>151</v>
      </c>
      <c r="C133" s="309" t="s">
        <v>29</v>
      </c>
      <c r="D133" s="309" t="s">
        <v>324</v>
      </c>
      <c r="E133" s="308" t="s">
        <v>218</v>
      </c>
      <c r="F133" s="311" t="s">
        <v>371</v>
      </c>
      <c r="G133" s="311" t="s">
        <v>31</v>
      </c>
      <c r="H133" s="311" t="s">
        <v>32</v>
      </c>
      <c r="I133" s="309" t="s">
        <v>33</v>
      </c>
      <c r="J133" s="309"/>
      <c r="K133" s="309"/>
      <c r="L133" s="309" t="s">
        <v>355</v>
      </c>
      <c r="M133" s="311" t="s">
        <v>356</v>
      </c>
      <c r="N133" s="312" t="s">
        <v>402</v>
      </c>
      <c r="O133" s="313">
        <v>1</v>
      </c>
      <c r="P133" s="314" t="s">
        <v>191</v>
      </c>
      <c r="Q133" s="315" t="s">
        <v>396</v>
      </c>
      <c r="R133" s="316"/>
      <c r="S133" s="316"/>
      <c r="T133" s="317">
        <f t="shared" si="17"/>
        <v>120000</v>
      </c>
      <c r="U133" s="318">
        <f>V133+X133</f>
        <v>120000</v>
      </c>
      <c r="V133" s="319">
        <v>120000</v>
      </c>
      <c r="W133" s="320">
        <v>0</v>
      </c>
      <c r="X133" s="320">
        <v>0</v>
      </c>
      <c r="Y133" s="320">
        <v>0</v>
      </c>
      <c r="Z133" s="320">
        <v>0</v>
      </c>
      <c r="AA133" s="315"/>
      <c r="AC133" s="321"/>
    </row>
    <row r="134" spans="1:29" s="324" customFormat="1" ht="303.75" customHeight="1">
      <c r="A134" s="308" t="s">
        <v>444</v>
      </c>
      <c r="B134" s="309" t="s">
        <v>151</v>
      </c>
      <c r="C134" s="309" t="s">
        <v>29</v>
      </c>
      <c r="D134" s="309" t="s">
        <v>152</v>
      </c>
      <c r="E134" s="308" t="s">
        <v>200</v>
      </c>
      <c r="F134" s="311" t="s">
        <v>59</v>
      </c>
      <c r="G134" s="311" t="s">
        <v>334</v>
      </c>
      <c r="H134" s="311" t="s">
        <v>60</v>
      </c>
      <c r="I134" s="309" t="s">
        <v>33</v>
      </c>
      <c r="J134" s="309"/>
      <c r="K134" s="309"/>
      <c r="L134" s="309" t="s">
        <v>355</v>
      </c>
      <c r="M134" s="311" t="s">
        <v>356</v>
      </c>
      <c r="N134" s="312" t="s">
        <v>403</v>
      </c>
      <c r="O134" s="313">
        <v>1</v>
      </c>
      <c r="P134" s="314" t="s">
        <v>191</v>
      </c>
      <c r="Q134" s="315" t="s">
        <v>396</v>
      </c>
      <c r="R134" s="316"/>
      <c r="S134" s="316"/>
      <c r="T134" s="317">
        <f t="shared" si="17"/>
        <v>245000</v>
      </c>
      <c r="U134" s="318">
        <f>V134+X134</f>
        <v>245000</v>
      </c>
      <c r="V134" s="319">
        <v>245000</v>
      </c>
      <c r="W134" s="320">
        <v>0</v>
      </c>
      <c r="X134" s="320">
        <v>0</v>
      </c>
      <c r="Y134" s="320">
        <v>0</v>
      </c>
      <c r="Z134" s="320">
        <v>0</v>
      </c>
      <c r="AA134" s="315"/>
      <c r="AC134" s="321"/>
    </row>
    <row r="135" spans="1:29" s="324" customFormat="1" ht="165" customHeight="1">
      <c r="A135" s="308" t="s">
        <v>445</v>
      </c>
      <c r="B135" s="309" t="s">
        <v>151</v>
      </c>
      <c r="C135" s="309" t="s">
        <v>29</v>
      </c>
      <c r="D135" s="309" t="s">
        <v>152</v>
      </c>
      <c r="E135" s="308" t="s">
        <v>200</v>
      </c>
      <c r="F135" s="311" t="s">
        <v>59</v>
      </c>
      <c r="G135" s="311" t="s">
        <v>168</v>
      </c>
      <c r="H135" s="311" t="s">
        <v>60</v>
      </c>
      <c r="I135" s="309" t="s">
        <v>33</v>
      </c>
      <c r="J135" s="309"/>
      <c r="K135" s="309"/>
      <c r="L135" s="309" t="s">
        <v>355</v>
      </c>
      <c r="M135" s="311" t="s">
        <v>356</v>
      </c>
      <c r="N135" s="312" t="s">
        <v>404</v>
      </c>
      <c r="O135" s="313">
        <v>1</v>
      </c>
      <c r="P135" s="314" t="s">
        <v>191</v>
      </c>
      <c r="Q135" s="315" t="s">
        <v>396</v>
      </c>
      <c r="R135" s="316"/>
      <c r="S135" s="316"/>
      <c r="T135" s="317">
        <f t="shared" si="17"/>
        <v>165450</v>
      </c>
      <c r="U135" s="318">
        <f>V135+X135</f>
        <v>165450</v>
      </c>
      <c r="V135" s="319">
        <v>165450</v>
      </c>
      <c r="W135" s="320">
        <v>0</v>
      </c>
      <c r="X135" s="320">
        <v>0</v>
      </c>
      <c r="Y135" s="320">
        <v>0</v>
      </c>
      <c r="Z135" s="320">
        <v>0</v>
      </c>
      <c r="AA135" s="315"/>
      <c r="AC135" s="321"/>
    </row>
    <row r="136" spans="1:29" s="324" customFormat="1" ht="363" customHeight="1">
      <c r="A136" s="308" t="s">
        <v>446</v>
      </c>
      <c r="B136" s="309" t="s">
        <v>151</v>
      </c>
      <c r="C136" s="309" t="s">
        <v>29</v>
      </c>
      <c r="D136" s="309" t="s">
        <v>152</v>
      </c>
      <c r="E136" s="308" t="s">
        <v>200</v>
      </c>
      <c r="F136" s="311" t="s">
        <v>59</v>
      </c>
      <c r="G136" s="311" t="s">
        <v>168</v>
      </c>
      <c r="H136" s="311" t="s">
        <v>60</v>
      </c>
      <c r="I136" s="309" t="s">
        <v>33</v>
      </c>
      <c r="J136" s="309"/>
      <c r="K136" s="309"/>
      <c r="L136" s="309" t="s">
        <v>355</v>
      </c>
      <c r="M136" s="311" t="s">
        <v>356</v>
      </c>
      <c r="N136" s="312" t="s">
        <v>405</v>
      </c>
      <c r="O136" s="313">
        <v>1</v>
      </c>
      <c r="P136" s="314" t="s">
        <v>191</v>
      </c>
      <c r="Q136" s="315" t="s">
        <v>396</v>
      </c>
      <c r="R136" s="316"/>
      <c r="S136" s="316"/>
      <c r="T136" s="317">
        <f t="shared" si="17"/>
        <v>739656.1</v>
      </c>
      <c r="U136" s="318">
        <f>V136+X136</f>
        <v>739656.1</v>
      </c>
      <c r="V136" s="319">
        <v>739656.1</v>
      </c>
      <c r="W136" s="320">
        <v>0</v>
      </c>
      <c r="X136" s="320">
        <v>0</v>
      </c>
      <c r="Y136" s="320">
        <v>0</v>
      </c>
      <c r="Z136" s="320">
        <v>0</v>
      </c>
      <c r="AA136" s="345"/>
      <c r="AC136" s="321"/>
    </row>
    <row r="137" spans="1:29" s="324" customFormat="1" ht="202.5" customHeight="1">
      <c r="A137" s="308" t="s">
        <v>447</v>
      </c>
      <c r="B137" s="309" t="s">
        <v>151</v>
      </c>
      <c r="C137" s="309" t="s">
        <v>29</v>
      </c>
      <c r="D137" s="309" t="s">
        <v>152</v>
      </c>
      <c r="E137" s="308" t="s">
        <v>200</v>
      </c>
      <c r="F137" s="311" t="s">
        <v>59</v>
      </c>
      <c r="G137" s="311" t="s">
        <v>168</v>
      </c>
      <c r="H137" s="311" t="s">
        <v>60</v>
      </c>
      <c r="I137" s="309" t="s">
        <v>33</v>
      </c>
      <c r="J137" s="309"/>
      <c r="K137" s="309"/>
      <c r="L137" s="309" t="s">
        <v>355</v>
      </c>
      <c r="M137" s="311" t="s">
        <v>356</v>
      </c>
      <c r="N137" s="312" t="s">
        <v>406</v>
      </c>
      <c r="O137" s="313">
        <v>1</v>
      </c>
      <c r="P137" s="314" t="s">
        <v>191</v>
      </c>
      <c r="Q137" s="315" t="s">
        <v>396</v>
      </c>
      <c r="R137" s="316"/>
      <c r="S137" s="316"/>
      <c r="T137" s="317">
        <f t="shared" si="17"/>
        <v>196539.01</v>
      </c>
      <c r="U137" s="318">
        <v>196539.01</v>
      </c>
      <c r="V137" s="319">
        <f>U137</f>
        <v>196539.01</v>
      </c>
      <c r="W137" s="320">
        <v>0</v>
      </c>
      <c r="X137" s="320">
        <v>0</v>
      </c>
      <c r="Y137" s="320">
        <v>0</v>
      </c>
      <c r="Z137" s="320">
        <v>0</v>
      </c>
      <c r="AA137" s="315"/>
      <c r="AC137" s="321"/>
    </row>
    <row r="138" spans="1:27" s="324" customFormat="1" ht="156" customHeight="1">
      <c r="A138" s="308" t="s">
        <v>448</v>
      </c>
      <c r="B138" s="309" t="s">
        <v>151</v>
      </c>
      <c r="C138" s="309" t="s">
        <v>29</v>
      </c>
      <c r="D138" s="309" t="s">
        <v>152</v>
      </c>
      <c r="E138" s="308" t="s">
        <v>29</v>
      </c>
      <c r="F138" s="311" t="s">
        <v>59</v>
      </c>
      <c r="G138" s="311" t="s">
        <v>31</v>
      </c>
      <c r="H138" s="311" t="s">
        <v>60</v>
      </c>
      <c r="I138" s="309" t="s">
        <v>33</v>
      </c>
      <c r="J138" s="309"/>
      <c r="K138" s="309"/>
      <c r="L138" s="309" t="s">
        <v>355</v>
      </c>
      <c r="M138" s="311" t="s">
        <v>357</v>
      </c>
      <c r="N138" s="312" t="s">
        <v>199</v>
      </c>
      <c r="O138" s="313">
        <v>12</v>
      </c>
      <c r="P138" s="314" t="s">
        <v>197</v>
      </c>
      <c r="Q138" s="315" t="s">
        <v>396</v>
      </c>
      <c r="R138" s="316"/>
      <c r="S138" s="316"/>
      <c r="T138" s="317">
        <f t="shared" si="17"/>
        <v>20000</v>
      </c>
      <c r="U138" s="318">
        <v>240000</v>
      </c>
      <c r="V138" s="319">
        <f>U138</f>
        <v>240000</v>
      </c>
      <c r="W138" s="320">
        <v>0</v>
      </c>
      <c r="X138" s="320">
        <v>0</v>
      </c>
      <c r="Y138" s="320">
        <v>0</v>
      </c>
      <c r="Z138" s="320">
        <v>0</v>
      </c>
      <c r="AA138" s="315"/>
    </row>
    <row r="139" spans="1:27" s="42" customFormat="1" ht="45" customHeight="1">
      <c r="A139" s="127"/>
      <c r="B139" s="128"/>
      <c r="C139" s="128"/>
      <c r="D139" s="128"/>
      <c r="E139" s="129"/>
      <c r="F139" s="129"/>
      <c r="G139" s="129"/>
      <c r="H139" s="129"/>
      <c r="I139" s="127"/>
      <c r="J139" s="127"/>
      <c r="K139" s="127"/>
      <c r="L139" s="127"/>
      <c r="M139" s="129"/>
      <c r="N139" s="464" t="s">
        <v>192</v>
      </c>
      <c r="O139" s="464"/>
      <c r="P139" s="464"/>
      <c r="Q139" s="127"/>
      <c r="R139" s="131"/>
      <c r="S139" s="131"/>
      <c r="T139" s="131"/>
      <c r="U139" s="133">
        <f aca="true" t="shared" si="18" ref="U139:Z139">SUM(U132:U138)</f>
        <v>1906645.11</v>
      </c>
      <c r="V139" s="133">
        <f t="shared" si="18"/>
        <v>1906645.11</v>
      </c>
      <c r="W139" s="133">
        <f t="shared" si="18"/>
        <v>0</v>
      </c>
      <c r="X139" s="133">
        <f t="shared" si="18"/>
        <v>0</v>
      </c>
      <c r="Y139" s="133">
        <f t="shared" si="18"/>
        <v>0</v>
      </c>
      <c r="Z139" s="133">
        <f t="shared" si="18"/>
        <v>0</v>
      </c>
      <c r="AA139" s="134"/>
    </row>
    <row r="140" spans="1:27" s="42" customFormat="1" ht="45" customHeight="1">
      <c r="A140" s="127"/>
      <c r="B140" s="128"/>
      <c r="C140" s="128"/>
      <c r="D140" s="128"/>
      <c r="E140" s="129"/>
      <c r="F140" s="129"/>
      <c r="G140" s="129"/>
      <c r="H140" s="129"/>
      <c r="I140" s="127"/>
      <c r="J140" s="127"/>
      <c r="K140" s="127"/>
      <c r="L140" s="127"/>
      <c r="M140" s="129"/>
      <c r="N140" s="130"/>
      <c r="O140" s="130"/>
      <c r="P140" s="130"/>
      <c r="Q140" s="127"/>
      <c r="R140" s="131"/>
      <c r="S140" s="131"/>
      <c r="T140" s="131"/>
      <c r="U140" s="132"/>
      <c r="V140" s="133"/>
      <c r="W140" s="133"/>
      <c r="X140" s="133"/>
      <c r="Y140" s="133"/>
      <c r="Z140" s="133"/>
      <c r="AA140" s="134"/>
    </row>
    <row r="141" spans="1:27" s="63" customFormat="1" ht="42" customHeight="1">
      <c r="A141" s="462" t="s">
        <v>366</v>
      </c>
      <c r="B141" s="462"/>
      <c r="C141" s="462"/>
      <c r="D141" s="462"/>
      <c r="E141" s="462"/>
      <c r="F141" s="462"/>
      <c r="G141" s="462"/>
      <c r="H141" s="462"/>
      <c r="I141" s="462"/>
      <c r="J141" s="462"/>
      <c r="K141" s="462"/>
      <c r="L141" s="462"/>
      <c r="M141" s="462"/>
      <c r="N141" s="462"/>
      <c r="O141" s="462"/>
      <c r="P141" s="462"/>
      <c r="Q141" s="462"/>
      <c r="R141" s="462"/>
      <c r="S141" s="462"/>
      <c r="T141" s="462"/>
      <c r="U141" s="462"/>
      <c r="V141" s="462"/>
      <c r="W141" s="462"/>
      <c r="X141" s="462"/>
      <c r="Y141" s="462"/>
      <c r="Z141" s="462"/>
      <c r="AA141" s="462"/>
    </row>
    <row r="142" spans="1:27" s="324" customFormat="1" ht="156" customHeight="1">
      <c r="A142" s="308" t="s">
        <v>483</v>
      </c>
      <c r="B142" s="309" t="s">
        <v>151</v>
      </c>
      <c r="C142" s="309" t="s">
        <v>29</v>
      </c>
      <c r="D142" s="309" t="s">
        <v>152</v>
      </c>
      <c r="E142" s="308" t="s">
        <v>29</v>
      </c>
      <c r="F142" s="311" t="s">
        <v>59</v>
      </c>
      <c r="G142" s="311" t="s">
        <v>31</v>
      </c>
      <c r="H142" s="311" t="s">
        <v>60</v>
      </c>
      <c r="I142" s="309" t="s">
        <v>33</v>
      </c>
      <c r="J142" s="309"/>
      <c r="K142" s="309"/>
      <c r="L142" s="309" t="s">
        <v>355</v>
      </c>
      <c r="M142" s="311" t="s">
        <v>357</v>
      </c>
      <c r="N142" s="312" t="s">
        <v>615</v>
      </c>
      <c r="O142" s="313">
        <v>1</v>
      </c>
      <c r="P142" s="314" t="s">
        <v>617</v>
      </c>
      <c r="Q142" s="315" t="s">
        <v>396</v>
      </c>
      <c r="R142" s="316"/>
      <c r="S142" s="316"/>
      <c r="T142" s="317">
        <f>U142/O142</f>
        <v>511086.89</v>
      </c>
      <c r="U142" s="318">
        <v>511086.89</v>
      </c>
      <c r="V142" s="319">
        <f>U142</f>
        <v>511086.89</v>
      </c>
      <c r="W142" s="320">
        <v>0</v>
      </c>
      <c r="X142" s="320">
        <v>0</v>
      </c>
      <c r="Y142" s="320">
        <v>0</v>
      </c>
      <c r="Z142" s="320">
        <v>0</v>
      </c>
      <c r="AA142" s="315"/>
    </row>
    <row r="143" spans="1:27" s="324" customFormat="1" ht="156" customHeight="1">
      <c r="A143" s="308" t="s">
        <v>612</v>
      </c>
      <c r="B143" s="309"/>
      <c r="C143" s="309" t="s">
        <v>29</v>
      </c>
      <c r="D143" s="309" t="s">
        <v>614</v>
      </c>
      <c r="E143" s="308" t="s">
        <v>29</v>
      </c>
      <c r="F143" s="311" t="s">
        <v>59</v>
      </c>
      <c r="G143" s="311" t="s">
        <v>31</v>
      </c>
      <c r="H143" s="311" t="s">
        <v>60</v>
      </c>
      <c r="I143" s="309"/>
      <c r="J143" s="309"/>
      <c r="K143" s="309"/>
      <c r="L143" s="309"/>
      <c r="M143" s="311"/>
      <c r="N143" s="312" t="s">
        <v>616</v>
      </c>
      <c r="O143" s="313">
        <v>1</v>
      </c>
      <c r="P143" s="314" t="s">
        <v>618</v>
      </c>
      <c r="Q143" s="315"/>
      <c r="R143" s="316"/>
      <c r="S143" s="316"/>
      <c r="T143" s="317"/>
      <c r="U143" s="318">
        <v>630010</v>
      </c>
      <c r="V143" s="319">
        <f>U143</f>
        <v>630010</v>
      </c>
      <c r="W143" s="320"/>
      <c r="X143" s="320"/>
      <c r="Y143" s="320"/>
      <c r="Z143" s="320"/>
      <c r="AA143" s="315"/>
    </row>
    <row r="144" spans="1:27" s="324" customFormat="1" ht="156" customHeight="1">
      <c r="A144" s="308" t="s">
        <v>613</v>
      </c>
      <c r="B144" s="309" t="s">
        <v>151</v>
      </c>
      <c r="C144" s="309" t="s">
        <v>29</v>
      </c>
      <c r="D144" s="309" t="s">
        <v>152</v>
      </c>
      <c r="E144" s="308" t="s">
        <v>29</v>
      </c>
      <c r="F144" s="311" t="s">
        <v>59</v>
      </c>
      <c r="G144" s="311" t="s">
        <v>31</v>
      </c>
      <c r="H144" s="311" t="s">
        <v>60</v>
      </c>
      <c r="I144" s="309" t="s">
        <v>33</v>
      </c>
      <c r="J144" s="309"/>
      <c r="K144" s="309"/>
      <c r="L144" s="309" t="s">
        <v>355</v>
      </c>
      <c r="M144" s="311" t="s">
        <v>357</v>
      </c>
      <c r="N144" s="312" t="str">
        <f>UPPER("Reglamento de Usos y Destinos de Uso de Suelo del Municipio de Vallen de Santiago, Gto.")</f>
        <v>REGLAMENTO DE USOS Y DESTINOS DE USO DE SUELO DEL MUNICIPIO DE VALLEN DE SANTIAGO, GTO.</v>
      </c>
      <c r="O144" s="313">
        <v>1</v>
      </c>
      <c r="P144" s="314" t="s">
        <v>621</v>
      </c>
      <c r="Q144" s="315" t="s">
        <v>396</v>
      </c>
      <c r="R144" s="316"/>
      <c r="S144" s="316"/>
      <c r="T144" s="317">
        <f>U144/O144</f>
        <v>129999.85</v>
      </c>
      <c r="U144" s="318">
        <v>129999.85</v>
      </c>
      <c r="V144" s="319">
        <v>129999.85</v>
      </c>
      <c r="W144" s="320">
        <v>0</v>
      </c>
      <c r="X144" s="320">
        <v>0</v>
      </c>
      <c r="Y144" s="320">
        <v>0</v>
      </c>
      <c r="Z144" s="320">
        <v>0</v>
      </c>
      <c r="AA144" s="315"/>
    </row>
    <row r="145" spans="1:27" s="42" customFormat="1" ht="45" customHeight="1">
      <c r="A145" s="127"/>
      <c r="B145" s="128"/>
      <c r="C145" s="128"/>
      <c r="D145" s="128"/>
      <c r="E145" s="129"/>
      <c r="F145" s="129"/>
      <c r="G145" s="129"/>
      <c r="H145" s="129"/>
      <c r="I145" s="127"/>
      <c r="J145" s="127"/>
      <c r="K145" s="127"/>
      <c r="L145" s="127"/>
      <c r="M145" s="129"/>
      <c r="N145" s="464" t="s">
        <v>192</v>
      </c>
      <c r="O145" s="464"/>
      <c r="P145" s="464"/>
      <c r="Q145" s="127"/>
      <c r="R145" s="131"/>
      <c r="S145" s="131"/>
      <c r="T145" s="131"/>
      <c r="U145" s="133">
        <f>SUM(U142:U144)</f>
        <v>1271096.7400000002</v>
      </c>
      <c r="V145" s="133">
        <f>SUM(V142:V144)</f>
        <v>1271096.7400000002</v>
      </c>
      <c r="W145" s="133">
        <f>SUM(W136:W142)</f>
        <v>0</v>
      </c>
      <c r="X145" s="133">
        <f>SUM(X136:X142)</f>
        <v>0</v>
      </c>
      <c r="Y145" s="133">
        <f>SUM(Y136:Y142)</f>
        <v>0</v>
      </c>
      <c r="Z145" s="133">
        <f>SUM(Z136:Z142)</f>
        <v>0</v>
      </c>
      <c r="AA145" s="134"/>
    </row>
    <row r="146" spans="1:27" s="42" customFormat="1" ht="45" customHeight="1">
      <c r="A146" s="127"/>
      <c r="B146" s="128"/>
      <c r="C146" s="128"/>
      <c r="D146" s="128"/>
      <c r="E146" s="129"/>
      <c r="F146" s="129"/>
      <c r="G146" s="129"/>
      <c r="H146" s="129"/>
      <c r="I146" s="127"/>
      <c r="J146" s="127"/>
      <c r="K146" s="127"/>
      <c r="L146" s="127"/>
      <c r="M146" s="129"/>
      <c r="N146" s="130"/>
      <c r="O146" s="130"/>
      <c r="P146" s="130"/>
      <c r="Q146" s="127"/>
      <c r="R146" s="131"/>
      <c r="S146" s="131"/>
      <c r="T146" s="131"/>
      <c r="U146" s="132"/>
      <c r="V146" s="133"/>
      <c r="W146" s="133"/>
      <c r="X146" s="133"/>
      <c r="Y146" s="133"/>
      <c r="Z146" s="133"/>
      <c r="AA146" s="134"/>
    </row>
    <row r="147" spans="1:27" s="42" customFormat="1" ht="45" customHeight="1">
      <c r="A147" s="127"/>
      <c r="B147" s="128"/>
      <c r="C147" s="128"/>
      <c r="D147" s="128"/>
      <c r="E147" s="129"/>
      <c r="F147" s="129"/>
      <c r="G147" s="129"/>
      <c r="H147" s="129"/>
      <c r="I147" s="127"/>
      <c r="J147" s="127"/>
      <c r="K147" s="127"/>
      <c r="L147" s="127"/>
      <c r="M147" s="129"/>
      <c r="N147" s="130"/>
      <c r="O147" s="130"/>
      <c r="P147" s="130"/>
      <c r="Q147" s="127"/>
      <c r="R147" s="131"/>
      <c r="S147" s="131"/>
      <c r="T147" s="131"/>
      <c r="U147" s="125"/>
      <c r="V147" s="133"/>
      <c r="W147" s="133"/>
      <c r="X147" s="133"/>
      <c r="Y147" s="133"/>
      <c r="Z147" s="133"/>
      <c r="AA147" s="134"/>
    </row>
    <row r="148" spans="1:27" s="10" customFormat="1" ht="4.5" customHeight="1">
      <c r="A148" s="254"/>
      <c r="B148" s="128"/>
      <c r="C148" s="128"/>
      <c r="D148" s="128"/>
      <c r="E148" s="129"/>
      <c r="F148" s="129"/>
      <c r="G148" s="129"/>
      <c r="H148" s="129"/>
      <c r="I148" s="254"/>
      <c r="J148" s="254"/>
      <c r="K148" s="254"/>
      <c r="L148" s="254"/>
      <c r="M148" s="129"/>
      <c r="N148" s="254"/>
      <c r="O148" s="254"/>
      <c r="P148" s="254"/>
      <c r="Q148" s="254"/>
      <c r="R148" s="270"/>
      <c r="S148" s="270"/>
      <c r="T148" s="270"/>
      <c r="U148" s="271"/>
      <c r="V148" s="271"/>
      <c r="W148" s="271"/>
      <c r="X148" s="271"/>
      <c r="Y148" s="271"/>
      <c r="Z148" s="271"/>
      <c r="AA148" s="259"/>
    </row>
    <row r="149" spans="1:27" s="10" customFormat="1" ht="42" customHeight="1">
      <c r="A149" s="254"/>
      <c r="B149" s="128"/>
      <c r="C149" s="128"/>
      <c r="D149" s="128"/>
      <c r="E149" s="129"/>
      <c r="F149" s="129"/>
      <c r="G149" s="129"/>
      <c r="H149" s="129"/>
      <c r="I149" s="254"/>
      <c r="J149" s="254"/>
      <c r="K149" s="254"/>
      <c r="L149" s="254"/>
      <c r="M149" s="129"/>
      <c r="N149" s="442" t="s">
        <v>367</v>
      </c>
      <c r="O149" s="443"/>
      <c r="P149" s="443"/>
      <c r="Q149" s="443"/>
      <c r="R149" s="443"/>
      <c r="S149" s="443"/>
      <c r="T149" s="443"/>
      <c r="U149" s="444"/>
      <c r="V149" s="258"/>
      <c r="W149" s="258"/>
      <c r="X149" s="258"/>
      <c r="Y149" s="258"/>
      <c r="Z149" s="258"/>
      <c r="AA149" s="259"/>
    </row>
    <row r="150" spans="14:26" ht="19.5" customHeight="1">
      <c r="N150" s="272"/>
      <c r="O150" s="273"/>
      <c r="P150" s="272"/>
      <c r="Q150" s="274"/>
      <c r="R150" s="273"/>
      <c r="S150" s="273"/>
      <c r="T150" s="275"/>
      <c r="U150" s="276"/>
      <c r="V150" s="277"/>
      <c r="W150" s="278"/>
      <c r="X150" s="278"/>
      <c r="Y150" s="278"/>
      <c r="Z150" s="278"/>
    </row>
    <row r="151" spans="4:26" ht="54" customHeight="1">
      <c r="D151" s="279" t="str">
        <f>A7</f>
        <v>RED   DE  AGUA   POTABLE</v>
      </c>
      <c r="E151" s="280">
        <f>V47</f>
        <v>12150029.620359996</v>
      </c>
      <c r="M151" s="454" t="s">
        <v>193</v>
      </c>
      <c r="N151" s="468" t="s">
        <v>437</v>
      </c>
      <c r="O151" s="477">
        <v>50869380.04</v>
      </c>
      <c r="P151" s="281" t="s">
        <v>361</v>
      </c>
      <c r="T151" s="238"/>
      <c r="U151" s="282">
        <f>V47</f>
        <v>12150029.620359996</v>
      </c>
      <c r="V151" s="478" t="s">
        <v>369</v>
      </c>
      <c r="W151" s="278"/>
      <c r="X151" s="278"/>
      <c r="Y151" s="278"/>
      <c r="Z151" s="278"/>
    </row>
    <row r="152" spans="4:26" ht="54" customHeight="1">
      <c r="D152" s="283" t="str">
        <f>A49</f>
        <v>RED   DE   DRENAJE</v>
      </c>
      <c r="E152" s="280">
        <f>V77</f>
        <v>10852260.63</v>
      </c>
      <c r="F152" s="445"/>
      <c r="G152" s="446"/>
      <c r="M152" s="455"/>
      <c r="N152" s="468"/>
      <c r="O152" s="477"/>
      <c r="P152" s="281" t="s">
        <v>109</v>
      </c>
      <c r="T152" s="238"/>
      <c r="U152" s="282">
        <f>V77</f>
        <v>10852260.63</v>
      </c>
      <c r="V152" s="479"/>
      <c r="W152" s="285"/>
      <c r="X152" s="278"/>
      <c r="Y152" s="278"/>
      <c r="Z152" s="278"/>
    </row>
    <row r="153" spans="4:26" ht="54" customHeight="1">
      <c r="D153" s="283" t="str">
        <f>A79</f>
        <v>RED DE ELECTRIFICACION</v>
      </c>
      <c r="E153" s="280">
        <f>V98</f>
        <v>6605061.72</v>
      </c>
      <c r="M153" s="455"/>
      <c r="N153" s="468"/>
      <c r="O153" s="477"/>
      <c r="P153" s="281" t="s">
        <v>362</v>
      </c>
      <c r="T153" s="238"/>
      <c r="U153" s="282">
        <f>V98</f>
        <v>6605061.72</v>
      </c>
      <c r="V153" s="479"/>
      <c r="W153" s="278"/>
      <c r="X153" s="278"/>
      <c r="Y153" s="278"/>
      <c r="Z153" s="278"/>
    </row>
    <row r="154" spans="4:26" ht="54" customHeight="1">
      <c r="D154" s="283" t="str">
        <f>A113</f>
        <v>PROGRAMAS   SOCIALES </v>
      </c>
      <c r="E154" s="280">
        <f>V129</f>
        <v>21236517.630000003</v>
      </c>
      <c r="F154" s="445"/>
      <c r="G154" s="446"/>
      <c r="M154" s="456"/>
      <c r="N154" s="468"/>
      <c r="O154" s="477"/>
      <c r="P154" s="281" t="s">
        <v>363</v>
      </c>
      <c r="T154" s="238"/>
      <c r="U154" s="282">
        <f>V129</f>
        <v>21236517.630000003</v>
      </c>
      <c r="V154" s="480"/>
      <c r="W154" s="278"/>
      <c r="X154" s="278"/>
      <c r="Y154" s="278"/>
      <c r="Z154" s="278"/>
    </row>
    <row r="155" spans="4:26" ht="42.75" customHeight="1">
      <c r="D155" s="286"/>
      <c r="E155" s="287">
        <f>SUM(E151:E154)</f>
        <v>50843869.60036</v>
      </c>
      <c r="M155" s="288"/>
      <c r="O155" s="289"/>
      <c r="P155" s="290"/>
      <c r="Q155" s="291"/>
      <c r="R155" s="273"/>
      <c r="S155" s="273"/>
      <c r="T155" s="238"/>
      <c r="U155" s="290">
        <f>SUM(U151:U154)</f>
        <v>50843869.60036</v>
      </c>
      <c r="V155" s="278"/>
      <c r="W155" s="278"/>
      <c r="X155" s="278"/>
      <c r="Y155" s="278"/>
      <c r="Z155" s="278"/>
    </row>
    <row r="156" spans="4:26" ht="27.75" customHeight="1">
      <c r="D156" s="286"/>
      <c r="M156" s="288"/>
      <c r="O156" s="289"/>
      <c r="P156" s="290"/>
      <c r="Q156" s="260"/>
      <c r="R156" s="273"/>
      <c r="S156" s="273"/>
      <c r="T156" s="238"/>
      <c r="U156" s="261"/>
      <c r="V156" s="278"/>
      <c r="W156" s="278"/>
      <c r="X156" s="278"/>
      <c r="Y156" s="278"/>
      <c r="Z156" s="278"/>
    </row>
    <row r="157" spans="4:26" ht="75.75" customHeight="1">
      <c r="D157" s="283" t="str">
        <f>A100</f>
        <v>URBANIZACIONES    (COMPLEMENTARIOS)</v>
      </c>
      <c r="E157" s="280">
        <f>V112</f>
        <v>9533225.549999999</v>
      </c>
      <c r="M157" s="454" t="s">
        <v>194</v>
      </c>
      <c r="N157" s="468" t="s">
        <v>438</v>
      </c>
      <c r="O157" s="477">
        <v>9533225.55</v>
      </c>
      <c r="P157" s="281" t="s">
        <v>364</v>
      </c>
      <c r="T157" s="238"/>
      <c r="U157" s="282">
        <v>9533225.55</v>
      </c>
      <c r="V157" s="478" t="s">
        <v>368</v>
      </c>
      <c r="W157" s="278"/>
      <c r="X157" s="278"/>
      <c r="Y157" s="278"/>
      <c r="Z157" s="278"/>
    </row>
    <row r="158" spans="4:26" ht="75.75" customHeight="1">
      <c r="D158" s="283" t="s">
        <v>172</v>
      </c>
      <c r="E158" s="280">
        <v>0</v>
      </c>
      <c r="M158" s="456"/>
      <c r="N158" s="468"/>
      <c r="O158" s="477"/>
      <c r="P158" s="281" t="s">
        <v>365</v>
      </c>
      <c r="T158" s="238"/>
      <c r="U158" s="282">
        <v>0</v>
      </c>
      <c r="V158" s="480"/>
      <c r="W158" s="278"/>
      <c r="X158" s="278"/>
      <c r="Y158" s="278"/>
      <c r="Z158" s="278"/>
    </row>
    <row r="159" spans="4:26" ht="30" customHeight="1">
      <c r="D159" s="292"/>
      <c r="E159" s="287">
        <f>SUM(E157:E158)</f>
        <v>9533225.549999999</v>
      </c>
      <c r="M159" s="288"/>
      <c r="O159" s="289"/>
      <c r="P159" s="272"/>
      <c r="Q159" s="272"/>
      <c r="R159" s="273"/>
      <c r="S159" s="273"/>
      <c r="T159" s="238"/>
      <c r="U159" s="290">
        <f>SUM(U157:U158)</f>
        <v>9533225.55</v>
      </c>
      <c r="V159" s="278"/>
      <c r="W159" s="278"/>
      <c r="X159" s="278"/>
      <c r="Y159" s="278"/>
      <c r="Z159" s="278"/>
    </row>
    <row r="160" spans="4:26" ht="15" customHeight="1">
      <c r="D160" s="292"/>
      <c r="M160" s="288"/>
      <c r="O160" s="289"/>
      <c r="P160" s="272"/>
      <c r="Q160" s="272"/>
      <c r="R160" s="273"/>
      <c r="S160" s="273"/>
      <c r="T160" s="238"/>
      <c r="U160" s="261"/>
      <c r="V160" s="278"/>
      <c r="W160" s="278"/>
      <c r="X160" s="278"/>
      <c r="Y160" s="278"/>
      <c r="Z160" s="278"/>
    </row>
    <row r="161" spans="4:22" ht="60" customHeight="1">
      <c r="D161" s="468" t="s">
        <v>366</v>
      </c>
      <c r="E161" s="475">
        <f>V145</f>
        <v>1271096.7400000002</v>
      </c>
      <c r="M161" s="466" t="s">
        <v>366</v>
      </c>
      <c r="N161" s="447" t="s">
        <v>366</v>
      </c>
      <c r="O161" s="470">
        <v>1271096.74</v>
      </c>
      <c r="P161" s="471"/>
      <c r="T161" s="238"/>
      <c r="U161" s="475">
        <f>V145</f>
        <v>1271096.7400000002</v>
      </c>
      <c r="V161" s="478"/>
    </row>
    <row r="162" spans="4:26" ht="75" customHeight="1">
      <c r="D162" s="469"/>
      <c r="E162" s="469"/>
      <c r="M162" s="467"/>
      <c r="N162" s="447"/>
      <c r="O162" s="472"/>
      <c r="P162" s="473"/>
      <c r="T162" s="238"/>
      <c r="U162" s="469"/>
      <c r="V162" s="480"/>
      <c r="W162" s="278"/>
      <c r="X162" s="278"/>
      <c r="Y162" s="278"/>
      <c r="Z162" s="278"/>
    </row>
    <row r="163" spans="4:26" ht="43.5" customHeight="1">
      <c r="D163" s="292"/>
      <c r="E163" s="287">
        <f>SUM(E161)</f>
        <v>1271096.7400000002</v>
      </c>
      <c r="M163" s="288"/>
      <c r="O163" s="289"/>
      <c r="P163" s="272"/>
      <c r="Q163" s="272"/>
      <c r="R163" s="273"/>
      <c r="S163" s="273"/>
      <c r="T163" s="238"/>
      <c r="U163" s="290">
        <f>U161</f>
        <v>1271096.7400000002</v>
      </c>
      <c r="V163" s="278"/>
      <c r="W163" s="278"/>
      <c r="X163" s="278"/>
      <c r="Y163" s="278"/>
      <c r="Z163" s="278"/>
    </row>
    <row r="164" spans="4:26" ht="49.5" customHeight="1">
      <c r="D164" s="481" t="s">
        <v>436</v>
      </c>
      <c r="E164" s="484">
        <f>V139</f>
        <v>1906645.11</v>
      </c>
      <c r="M164" s="454" t="s">
        <v>195</v>
      </c>
      <c r="N164" s="447" t="s">
        <v>195</v>
      </c>
      <c r="O164" s="448">
        <v>1906645.11</v>
      </c>
      <c r="P164" s="449"/>
      <c r="T164" s="238"/>
      <c r="U164" s="475">
        <f>O164</f>
        <v>1906645.11</v>
      </c>
      <c r="V164" s="478"/>
      <c r="W164" s="293"/>
      <c r="X164" s="293"/>
      <c r="Y164" s="293"/>
      <c r="Z164" s="278"/>
    </row>
    <row r="165" spans="4:26" ht="49.5" customHeight="1">
      <c r="D165" s="482"/>
      <c r="E165" s="485"/>
      <c r="M165" s="455"/>
      <c r="N165" s="447"/>
      <c r="O165" s="450"/>
      <c r="P165" s="451"/>
      <c r="T165" s="238"/>
      <c r="U165" s="469"/>
      <c r="V165" s="479"/>
      <c r="W165" s="293"/>
      <c r="X165" s="293"/>
      <c r="Y165" s="293"/>
      <c r="Z165" s="278"/>
    </row>
    <row r="166" spans="4:26" ht="49.5" customHeight="1">
      <c r="D166" s="483"/>
      <c r="E166" s="485"/>
      <c r="M166" s="456"/>
      <c r="N166" s="447"/>
      <c r="O166" s="452"/>
      <c r="P166" s="453"/>
      <c r="T166" s="238"/>
      <c r="U166" s="469"/>
      <c r="V166" s="480"/>
      <c r="W166" s="293"/>
      <c r="X166" s="293"/>
      <c r="Y166" s="293"/>
      <c r="Z166" s="278"/>
    </row>
    <row r="167" spans="5:26" ht="30" customHeight="1">
      <c r="E167" s="287">
        <f>SUM(E164)</f>
        <v>1906645.11</v>
      </c>
      <c r="N167" s="294"/>
      <c r="O167" s="289"/>
      <c r="P167" s="272"/>
      <c r="Q167" s="272"/>
      <c r="R167" s="273"/>
      <c r="S167" s="273"/>
      <c r="T167" s="238"/>
      <c r="U167" s="290">
        <f>SUM(U164)</f>
        <v>1906645.11</v>
      </c>
      <c r="V167" s="278"/>
      <c r="W167" s="278"/>
      <c r="X167" s="278"/>
      <c r="Y167" s="278"/>
      <c r="Z167" s="278"/>
    </row>
    <row r="168" spans="14:26" ht="19.5" customHeight="1">
      <c r="N168" s="294"/>
      <c r="O168" s="289"/>
      <c r="P168" s="272"/>
      <c r="Q168" s="295"/>
      <c r="R168" s="296"/>
      <c r="S168" s="273"/>
      <c r="T168" s="238"/>
      <c r="U168" s="261"/>
      <c r="V168" s="278"/>
      <c r="W168" s="278"/>
      <c r="X168" s="278"/>
      <c r="Y168" s="278"/>
      <c r="Z168" s="278"/>
    </row>
    <row r="169" spans="5:26" ht="30" customHeight="1">
      <c r="E169" s="297">
        <f>E155+E159+E163+E167</f>
        <v>63554837.00036</v>
      </c>
      <c r="F169" s="446"/>
      <c r="G169" s="446"/>
      <c r="N169" s="298" t="s">
        <v>196</v>
      </c>
      <c r="O169" s="289"/>
      <c r="P169" s="299"/>
      <c r="R169" s="300"/>
      <c r="S169" s="294"/>
      <c r="T169" s="238"/>
      <c r="U169" s="299">
        <f>U155+U159+U163+U167</f>
        <v>63554837.000360005</v>
      </c>
      <c r="V169" s="278"/>
      <c r="W169" s="126"/>
      <c r="X169" s="278"/>
      <c r="Y169" s="278"/>
      <c r="Z169" s="278"/>
    </row>
    <row r="170" spans="1:27" s="7" customFormat="1" ht="30" customHeight="1">
      <c r="A170" s="238"/>
      <c r="B170" s="123"/>
      <c r="C170" s="123"/>
      <c r="D170" s="123"/>
      <c r="E170" s="239"/>
      <c r="F170" s="240"/>
      <c r="G170" s="240"/>
      <c r="H170" s="240"/>
      <c r="I170" s="238"/>
      <c r="J170" s="238"/>
      <c r="K170" s="238"/>
      <c r="L170" s="238"/>
      <c r="M170" s="239"/>
      <c r="N170" s="301"/>
      <c r="O170" s="302"/>
      <c r="P170" s="302"/>
      <c r="Q170" s="238"/>
      <c r="R170" s="244"/>
      <c r="S170" s="244"/>
      <c r="T170" s="278"/>
      <c r="U170" s="277"/>
      <c r="V170" s="278"/>
      <c r="W170" s="278"/>
      <c r="X170" s="278"/>
      <c r="Y170" s="278"/>
      <c r="Z170" s="278"/>
      <c r="AA170" s="238"/>
    </row>
    <row r="171" spans="18:20" ht="30" customHeight="1">
      <c r="R171" s="285"/>
      <c r="S171" s="285"/>
      <c r="T171" s="303"/>
    </row>
    <row r="172" spans="5:18" ht="30" customHeight="1">
      <c r="E172" s="440"/>
      <c r="N172" s="272"/>
      <c r="O172" s="240"/>
      <c r="P172" s="123"/>
      <c r="R172" s="304"/>
    </row>
    <row r="173" spans="5:16" ht="30" customHeight="1">
      <c r="E173" s="441"/>
      <c r="N173" s="123"/>
      <c r="P173" s="239"/>
    </row>
    <row r="174" spans="5:15" ht="30" customHeight="1">
      <c r="E174" s="441"/>
      <c r="N174" s="239"/>
      <c r="O174" s="273"/>
    </row>
    <row r="175" spans="14:16" ht="30" customHeight="1">
      <c r="N175" s="239"/>
      <c r="P175" s="239"/>
    </row>
    <row r="176" ht="30" customHeight="1">
      <c r="P176" s="305"/>
    </row>
    <row r="177" spans="5:14" ht="30" customHeight="1">
      <c r="E177" s="306"/>
      <c r="F177" s="446"/>
      <c r="G177" s="446"/>
      <c r="N177" s="307"/>
    </row>
    <row r="180" spans="18:21" ht="30" customHeight="1">
      <c r="R180" s="238"/>
      <c r="S180" s="238"/>
      <c r="T180" s="238"/>
      <c r="U180" s="238"/>
    </row>
    <row r="181" spans="18:21" ht="30" customHeight="1">
      <c r="R181" s="238"/>
      <c r="S181" s="238"/>
      <c r="T181" s="238"/>
      <c r="U181" s="238"/>
    </row>
    <row r="182" spans="14:26" ht="30" customHeight="1">
      <c r="N182" s="301"/>
      <c r="R182" s="238"/>
      <c r="S182" s="238"/>
      <c r="T182" s="238"/>
      <c r="U182" s="238"/>
      <c r="V182" s="278"/>
      <c r="W182" s="278"/>
      <c r="X182" s="278"/>
      <c r="Y182" s="278"/>
      <c r="Z182" s="278"/>
    </row>
    <row r="183" spans="14:26" ht="30" customHeight="1">
      <c r="N183" s="301"/>
      <c r="R183" s="238"/>
      <c r="S183" s="238"/>
      <c r="T183" s="238"/>
      <c r="U183" s="238"/>
      <c r="V183" s="278"/>
      <c r="W183" s="278"/>
      <c r="X183" s="278"/>
      <c r="Y183" s="278"/>
      <c r="Z183" s="278"/>
    </row>
    <row r="184" spans="14:21" ht="30" customHeight="1">
      <c r="N184" s="301"/>
      <c r="R184" s="238"/>
      <c r="S184" s="238"/>
      <c r="T184" s="238"/>
      <c r="U184" s="238"/>
    </row>
    <row r="185" spans="14:21" ht="30" customHeight="1">
      <c r="N185" s="301"/>
      <c r="R185" s="238"/>
      <c r="S185" s="238"/>
      <c r="T185" s="238"/>
      <c r="U185" s="238"/>
    </row>
    <row r="186" spans="14:21" ht="30" customHeight="1">
      <c r="N186" s="301"/>
      <c r="R186" s="238"/>
      <c r="S186" s="238"/>
      <c r="T186" s="238"/>
      <c r="U186" s="238"/>
    </row>
    <row r="187" ht="30" customHeight="1">
      <c r="N187" s="301"/>
    </row>
    <row r="188" ht="30" customHeight="1">
      <c r="N188" s="301"/>
    </row>
    <row r="189" ht="30" customHeight="1">
      <c r="N189" s="301"/>
    </row>
    <row r="190" ht="30" customHeight="1">
      <c r="N190" s="301"/>
    </row>
    <row r="191" ht="30" customHeight="1">
      <c r="N191" s="301"/>
    </row>
    <row r="192" ht="30" customHeight="1">
      <c r="N192" s="301"/>
    </row>
    <row r="193" ht="30" customHeight="1">
      <c r="N193" s="301"/>
    </row>
    <row r="194" ht="30" customHeight="1">
      <c r="N194" s="301"/>
    </row>
    <row r="195" ht="30" customHeight="1">
      <c r="N195" s="301"/>
    </row>
    <row r="196" ht="30" customHeight="1">
      <c r="N196" s="301"/>
    </row>
    <row r="197" ht="30" customHeight="1">
      <c r="N197" s="301"/>
    </row>
    <row r="198" ht="30" customHeight="1">
      <c r="N198" s="301"/>
    </row>
    <row r="199" ht="30" customHeight="1">
      <c r="N199" s="301"/>
    </row>
    <row r="200" ht="30" customHeight="1">
      <c r="N200" s="301"/>
    </row>
    <row r="201" ht="30" customHeight="1">
      <c r="N201" s="301"/>
    </row>
    <row r="202" ht="30" customHeight="1">
      <c r="N202" s="301"/>
    </row>
    <row r="203" ht="30" customHeight="1">
      <c r="N203" s="301"/>
    </row>
    <row r="204" ht="30" customHeight="1">
      <c r="N204" s="301"/>
    </row>
    <row r="205" ht="30" customHeight="1">
      <c r="N205" s="301"/>
    </row>
    <row r="206" ht="30" customHeight="1">
      <c r="N206" s="301"/>
    </row>
    <row r="207" ht="30" customHeight="1">
      <c r="N207" s="301"/>
    </row>
    <row r="208" ht="30" customHeight="1">
      <c r="N208" s="301"/>
    </row>
    <row r="209" ht="30" customHeight="1">
      <c r="N209" s="301"/>
    </row>
    <row r="210" ht="30" customHeight="1">
      <c r="N210" s="301"/>
    </row>
    <row r="211" ht="30" customHeight="1">
      <c r="N211" s="301"/>
    </row>
    <row r="212" ht="30" customHeight="1">
      <c r="N212" s="301"/>
    </row>
    <row r="213" ht="30" customHeight="1">
      <c r="N213" s="301"/>
    </row>
    <row r="214" ht="30" customHeight="1">
      <c r="N214" s="301"/>
    </row>
    <row r="215" ht="30" customHeight="1">
      <c r="N215" s="301"/>
    </row>
    <row r="216" ht="30" customHeight="1">
      <c r="N216" s="301"/>
    </row>
    <row r="217" ht="30" customHeight="1">
      <c r="N217" s="301"/>
    </row>
    <row r="218" ht="30" customHeight="1">
      <c r="N218" s="301"/>
    </row>
    <row r="219" ht="30" customHeight="1">
      <c r="N219" s="301"/>
    </row>
    <row r="220" ht="30" customHeight="1">
      <c r="N220" s="301"/>
    </row>
    <row r="221" ht="30" customHeight="1">
      <c r="N221" s="301"/>
    </row>
    <row r="222" ht="30" customHeight="1">
      <c r="N222" s="301"/>
    </row>
    <row r="223" ht="30" customHeight="1">
      <c r="N223" s="301"/>
    </row>
    <row r="224" ht="30" customHeight="1">
      <c r="N224" s="301"/>
    </row>
    <row r="225" ht="30" customHeight="1">
      <c r="N225" s="301"/>
    </row>
    <row r="226" ht="30" customHeight="1">
      <c r="N226" s="301"/>
    </row>
    <row r="227" ht="30" customHeight="1">
      <c r="N227" s="301"/>
    </row>
    <row r="228" ht="30" customHeight="1">
      <c r="N228" s="301"/>
    </row>
    <row r="229" ht="30" customHeight="1">
      <c r="N229" s="301"/>
    </row>
    <row r="230" ht="30" customHeight="1">
      <c r="N230" s="301"/>
    </row>
    <row r="231" ht="30" customHeight="1">
      <c r="N231" s="301"/>
    </row>
    <row r="232" ht="30" customHeight="1">
      <c r="N232" s="301"/>
    </row>
    <row r="233" ht="30" customHeight="1">
      <c r="N233" s="301"/>
    </row>
    <row r="234" ht="30" customHeight="1">
      <c r="N234" s="301"/>
    </row>
  </sheetData>
  <sheetProtection/>
  <autoFilter ref="A6:AA150"/>
  <mergeCells count="50">
    <mergeCell ref="N161:N162"/>
    <mergeCell ref="U161:U162"/>
    <mergeCell ref="V151:V154"/>
    <mergeCell ref="V157:V158"/>
    <mergeCell ref="D164:D166"/>
    <mergeCell ref="E164:E166"/>
    <mergeCell ref="V161:V162"/>
    <mergeCell ref="V164:V166"/>
    <mergeCell ref="U164:U166"/>
    <mergeCell ref="O151:O154"/>
    <mergeCell ref="N157:N158"/>
    <mergeCell ref="O157:O158"/>
    <mergeCell ref="N77:P77"/>
    <mergeCell ref="M112:P112"/>
    <mergeCell ref="A131:AA131"/>
    <mergeCell ref="N139:P139"/>
    <mergeCell ref="N129:P129"/>
    <mergeCell ref="M161:M162"/>
    <mergeCell ref="D161:D162"/>
    <mergeCell ref="N151:N154"/>
    <mergeCell ref="M157:M158"/>
    <mergeCell ref="O161:P162"/>
    <mergeCell ref="A7:AA7"/>
    <mergeCell ref="E161:E162"/>
    <mergeCell ref="A141:AA141"/>
    <mergeCell ref="A113:AA113"/>
    <mergeCell ref="N47:P47"/>
    <mergeCell ref="A49:AA49"/>
    <mergeCell ref="A79:AA79"/>
    <mergeCell ref="N145:P145"/>
    <mergeCell ref="N98:P98"/>
    <mergeCell ref="A100:AA100"/>
    <mergeCell ref="G3:W3"/>
    <mergeCell ref="G2:W2"/>
    <mergeCell ref="G1:W1"/>
    <mergeCell ref="A5:H5"/>
    <mergeCell ref="I5:M5"/>
    <mergeCell ref="N5:S5"/>
    <mergeCell ref="T5:Z5"/>
    <mergeCell ref="W4:Y4"/>
    <mergeCell ref="E172:E174"/>
    <mergeCell ref="N149:U149"/>
    <mergeCell ref="F152:G152"/>
    <mergeCell ref="F154:G154"/>
    <mergeCell ref="F169:G169"/>
    <mergeCell ref="F177:G177"/>
    <mergeCell ref="N164:N166"/>
    <mergeCell ref="O164:P166"/>
    <mergeCell ref="M164:M166"/>
    <mergeCell ref="M151:M154"/>
  </mergeCells>
  <printOptions horizontalCentered="1"/>
  <pageMargins left="0.79" right="0.32" top="0.5511811023622047" bottom="0.5511811023622047" header="0.31496062992125984" footer="0.31496062992125984"/>
  <pageSetup fitToHeight="0" fitToWidth="1" horizontalDpi="600" verticalDpi="600" orientation="landscape" scale="21" r:id="rId2"/>
  <ignoredErrors>
    <ignoredError sqref="O20:O21 O17 O37:O39 O41:O42 G107:G109 D101:D110 A9:A10 D84 B85:D87 B72:D72 B92:D92 D88:D90 B88:C91 B132:C132 B133:C133 B125:C126 B118:D121 G25 G20:G22 G39:G41 D135 G80 G31:G34 B114:C117 G118:G120 G82 G137 G133:G135 D137 B138:D138 B136:C137 B81:D83 G75 B80 D35:D45 O44 O8:O15 D8:D16 G17 B8:B45 D18:D33 O28:O35 B122:C123 B50:B51 O69:O70 B75:D75 B69:D71" numberStoredAsText="1"/>
  </ignoredErrors>
  <drawing r:id="rId1"/>
</worksheet>
</file>

<file path=xl/worksheets/sheet10.xml><?xml version="1.0" encoding="utf-8"?>
<worksheet xmlns="http://schemas.openxmlformats.org/spreadsheetml/2006/main" xmlns:r="http://schemas.openxmlformats.org/officeDocument/2006/relationships">
  <dimension ref="A1:AA81"/>
  <sheetViews>
    <sheetView zoomScale="40" zoomScaleNormal="40" zoomScalePageLayoutView="0" workbookViewId="0" topLeftCell="A16">
      <selection activeCell="P9" sqref="P9"/>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4" customWidth="1"/>
    <col min="7" max="7" width="20.00390625" style="114" customWidth="1"/>
    <col min="8" max="8" width="21.57421875" style="114"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4.281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38.75" customHeight="1">
      <c r="G3" s="491" t="s">
        <v>521</v>
      </c>
      <c r="H3" s="491"/>
      <c r="I3" s="491"/>
      <c r="J3" s="491"/>
      <c r="K3" s="491"/>
      <c r="L3" s="491"/>
      <c r="M3" s="491"/>
      <c r="N3" s="491"/>
      <c r="O3" s="491"/>
      <c r="P3" s="491"/>
      <c r="Q3" s="491"/>
      <c r="R3" s="491"/>
      <c r="S3" s="491"/>
      <c r="T3" s="491"/>
      <c r="U3" s="491"/>
      <c r="V3" s="491"/>
      <c r="W3" s="491"/>
      <c r="X3" s="491"/>
      <c r="Y3" s="68"/>
      <c r="Z3" s="68"/>
    </row>
    <row r="4" spans="23:26" ht="48.7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10" customFormat="1" ht="16.5" customHeight="1">
      <c r="A7" s="11"/>
      <c r="B7" s="31"/>
      <c r="C7" s="31"/>
      <c r="D7" s="31"/>
      <c r="E7" s="34"/>
      <c r="F7" s="34"/>
      <c r="G7" s="34"/>
      <c r="H7" s="34"/>
      <c r="I7" s="11"/>
      <c r="J7" s="11"/>
      <c r="K7" s="11"/>
      <c r="L7" s="11"/>
      <c r="M7" s="34"/>
      <c r="N7" s="12"/>
      <c r="O7" s="11"/>
      <c r="P7" s="11"/>
      <c r="Q7" s="11"/>
      <c r="R7" s="15"/>
      <c r="S7" s="15"/>
      <c r="T7" s="15"/>
      <c r="U7" s="16"/>
      <c r="V7" s="16"/>
      <c r="W7" s="16"/>
      <c r="X7" s="16"/>
      <c r="Y7" s="13"/>
      <c r="Z7" s="13"/>
      <c r="AA7" s="14"/>
    </row>
    <row r="8" spans="1:27" s="63" customFormat="1" ht="42" customHeight="1">
      <c r="A8" s="512" t="s">
        <v>106</v>
      </c>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row>
    <row r="9" spans="1:27" s="28" customFormat="1" ht="234" customHeight="1">
      <c r="A9" s="60">
        <v>1</v>
      </c>
      <c r="B9" s="57" t="s">
        <v>151</v>
      </c>
      <c r="C9" s="57" t="s">
        <v>29</v>
      </c>
      <c r="D9" s="57">
        <v>110420043</v>
      </c>
      <c r="E9" s="60" t="s">
        <v>64</v>
      </c>
      <c r="F9" s="69" t="s">
        <v>508</v>
      </c>
      <c r="G9" s="59" t="s">
        <v>31</v>
      </c>
      <c r="H9" s="59" t="s">
        <v>32</v>
      </c>
      <c r="I9" s="57" t="s">
        <v>33</v>
      </c>
      <c r="J9" s="57" t="s">
        <v>34</v>
      </c>
      <c r="K9" s="57" t="s">
        <v>35</v>
      </c>
      <c r="L9" s="57" t="s">
        <v>36</v>
      </c>
      <c r="M9" s="59" t="s">
        <v>37</v>
      </c>
      <c r="N9" s="43" t="s">
        <v>545</v>
      </c>
      <c r="O9" s="47">
        <v>3941</v>
      </c>
      <c r="P9" s="48" t="s">
        <v>529</v>
      </c>
      <c r="Q9" s="33" t="s">
        <v>396</v>
      </c>
      <c r="R9" s="44">
        <v>12</v>
      </c>
      <c r="S9" s="44">
        <v>18</v>
      </c>
      <c r="T9" s="56">
        <f>U9/O9</f>
        <v>1706.7756077137783</v>
      </c>
      <c r="U9" s="50">
        <v>6726402.67</v>
      </c>
      <c r="V9" s="53">
        <v>0</v>
      </c>
      <c r="W9" s="54">
        <v>6726402.67</v>
      </c>
      <c r="X9" s="53">
        <v>0</v>
      </c>
      <c r="Y9" s="54">
        <v>0</v>
      </c>
      <c r="Z9" s="54">
        <v>0</v>
      </c>
      <c r="AA9" s="33"/>
    </row>
    <row r="10" spans="1:27" s="28" customFormat="1" ht="264.75" customHeight="1">
      <c r="A10" s="60" t="s">
        <v>219</v>
      </c>
      <c r="B10" s="57" t="s">
        <v>151</v>
      </c>
      <c r="C10" s="57" t="s">
        <v>29</v>
      </c>
      <c r="D10" s="57">
        <v>110420043</v>
      </c>
      <c r="E10" s="60" t="s">
        <v>522</v>
      </c>
      <c r="F10" s="69" t="s">
        <v>508</v>
      </c>
      <c r="G10" s="59" t="s">
        <v>31</v>
      </c>
      <c r="H10" s="59" t="s">
        <v>32</v>
      </c>
      <c r="I10" s="57" t="s">
        <v>33</v>
      </c>
      <c r="J10" s="57" t="s">
        <v>34</v>
      </c>
      <c r="K10" s="57" t="s">
        <v>35</v>
      </c>
      <c r="L10" s="57" t="s">
        <v>36</v>
      </c>
      <c r="M10" s="59" t="s">
        <v>37</v>
      </c>
      <c r="N10" s="43" t="s">
        <v>544</v>
      </c>
      <c r="O10" s="47">
        <v>1</v>
      </c>
      <c r="P10" s="48" t="s">
        <v>523</v>
      </c>
      <c r="Q10" s="33" t="s">
        <v>396</v>
      </c>
      <c r="R10" s="44">
        <v>12</v>
      </c>
      <c r="S10" s="44">
        <v>18</v>
      </c>
      <c r="T10" s="56">
        <f>U10/O10</f>
        <v>1573597.33</v>
      </c>
      <c r="U10" s="50">
        <v>1573597.33</v>
      </c>
      <c r="V10" s="53">
        <v>0</v>
      </c>
      <c r="W10" s="54">
        <v>1573597.33</v>
      </c>
      <c r="X10" s="53">
        <v>0</v>
      </c>
      <c r="Y10" s="54">
        <v>0</v>
      </c>
      <c r="Z10" s="54">
        <v>0</v>
      </c>
      <c r="AA10" s="33"/>
    </row>
    <row r="11" spans="1:27" s="42" customFormat="1" ht="42" customHeight="1">
      <c r="A11" s="38"/>
      <c r="B11" s="31"/>
      <c r="C11" s="31"/>
      <c r="D11" s="31"/>
      <c r="E11" s="34"/>
      <c r="F11" s="34"/>
      <c r="G11" s="34"/>
      <c r="H11" s="34"/>
      <c r="I11" s="38"/>
      <c r="J11" s="38"/>
      <c r="K11" s="38"/>
      <c r="L11" s="38"/>
      <c r="M11" s="34"/>
      <c r="N11" s="498" t="s">
        <v>597</v>
      </c>
      <c r="O11" s="498"/>
      <c r="P11" s="498"/>
      <c r="Q11" s="38"/>
      <c r="U11" s="61">
        <f>SUM(U9:U10)</f>
        <v>8300000</v>
      </c>
      <c r="V11" s="40">
        <f>SUM(V9:V9)</f>
        <v>0</v>
      </c>
      <c r="W11" s="40">
        <f>SUM(W9:W10)</f>
        <v>8300000</v>
      </c>
      <c r="X11" s="61">
        <f>SUM(X9:X9)</f>
        <v>0</v>
      </c>
      <c r="Y11" s="40">
        <f>SUM(Y9:Y9)</f>
        <v>0</v>
      </c>
      <c r="Z11" s="40">
        <f>SUM(Z9:Z9)</f>
        <v>0</v>
      </c>
      <c r="AA11" s="39"/>
    </row>
    <row r="12" spans="1:27" s="10" customFormat="1" ht="18.75" customHeight="1">
      <c r="A12" s="11"/>
      <c r="B12" s="31"/>
      <c r="C12" s="31"/>
      <c r="D12" s="31"/>
      <c r="E12" s="34"/>
      <c r="F12" s="34"/>
      <c r="G12" s="34"/>
      <c r="H12" s="34"/>
      <c r="I12" s="11"/>
      <c r="J12" s="11"/>
      <c r="K12" s="11"/>
      <c r="L12" s="11"/>
      <c r="M12" s="34"/>
      <c r="N12" s="11"/>
      <c r="O12" s="11"/>
      <c r="P12" s="11"/>
      <c r="Q12" s="11"/>
      <c r="R12" s="11"/>
      <c r="S12" s="11"/>
      <c r="T12" s="11"/>
      <c r="U12" s="13"/>
      <c r="V12" s="13"/>
      <c r="W12" s="13"/>
      <c r="X12" s="13"/>
      <c r="Y12" s="13"/>
      <c r="Z12" s="13"/>
      <c r="AA12" s="14"/>
    </row>
    <row r="13" spans="1:27" s="10" customFormat="1" ht="17.25" customHeight="1">
      <c r="A13" s="11"/>
      <c r="B13" s="31"/>
      <c r="C13" s="31"/>
      <c r="D13" s="31"/>
      <c r="E13" s="34"/>
      <c r="F13" s="34"/>
      <c r="G13" s="34"/>
      <c r="H13" s="34"/>
      <c r="I13" s="11"/>
      <c r="J13" s="11"/>
      <c r="K13" s="11"/>
      <c r="L13" s="11"/>
      <c r="M13" s="34"/>
      <c r="N13" s="11"/>
      <c r="O13" s="11"/>
      <c r="P13" s="11"/>
      <c r="Q13" s="11"/>
      <c r="R13" s="11"/>
      <c r="S13" s="11"/>
      <c r="T13" s="11"/>
      <c r="U13" s="13"/>
      <c r="V13" s="13"/>
      <c r="W13" s="13"/>
      <c r="X13" s="13"/>
      <c r="Y13" s="13"/>
      <c r="Z13" s="13"/>
      <c r="AA13" s="14"/>
    </row>
    <row r="14" spans="1:27" s="42" customFormat="1" ht="45" customHeight="1">
      <c r="A14" s="38"/>
      <c r="B14" s="31"/>
      <c r="C14" s="31"/>
      <c r="D14" s="31"/>
      <c r="E14" s="34"/>
      <c r="F14" s="34"/>
      <c r="G14" s="34"/>
      <c r="H14" s="34"/>
      <c r="I14" s="38"/>
      <c r="J14" s="38"/>
      <c r="K14" s="38"/>
      <c r="L14" s="38"/>
      <c r="M14" s="34"/>
      <c r="N14" s="49"/>
      <c r="O14" s="49"/>
      <c r="P14" s="49"/>
      <c r="Q14" s="38"/>
      <c r="U14" s="109"/>
      <c r="V14" s="41"/>
      <c r="W14" s="41"/>
      <c r="X14" s="41"/>
      <c r="Y14" s="41"/>
      <c r="Z14" s="41"/>
      <c r="AA14" s="39"/>
    </row>
    <row r="15" spans="1:27" s="10" customFormat="1" ht="17.25" customHeight="1">
      <c r="A15" s="11"/>
      <c r="B15" s="31"/>
      <c r="C15" s="31"/>
      <c r="D15" s="31"/>
      <c r="E15" s="34"/>
      <c r="F15" s="34"/>
      <c r="G15" s="34"/>
      <c r="H15" s="34"/>
      <c r="I15" s="11"/>
      <c r="J15" s="11"/>
      <c r="K15" s="11"/>
      <c r="L15" s="11"/>
      <c r="M15" s="34"/>
      <c r="N15" s="11"/>
      <c r="O15" s="11"/>
      <c r="P15" s="11"/>
      <c r="Q15" s="11"/>
      <c r="R15" s="8"/>
      <c r="S15" s="8"/>
      <c r="T15" s="8"/>
      <c r="U15" s="23"/>
      <c r="V15" s="23"/>
      <c r="W15" s="23"/>
      <c r="X15" s="23"/>
      <c r="Y15" s="23"/>
      <c r="Z15" s="23"/>
      <c r="AA15" s="14"/>
    </row>
    <row r="16" spans="1:27" s="10" customFormat="1" ht="42" customHeight="1">
      <c r="A16" s="11"/>
      <c r="B16" s="31"/>
      <c r="C16" s="135"/>
      <c r="D16" s="135"/>
      <c r="E16" s="136"/>
      <c r="F16" s="136"/>
      <c r="G16" s="136"/>
      <c r="H16" s="34"/>
      <c r="I16" s="11"/>
      <c r="J16" s="11"/>
      <c r="K16" s="11"/>
      <c r="L16" s="11"/>
      <c r="M16" s="34"/>
      <c r="N16" s="490" t="s">
        <v>598</v>
      </c>
      <c r="O16" s="490"/>
      <c r="P16" s="490"/>
      <c r="Q16" s="490"/>
      <c r="R16" s="490"/>
      <c r="S16" s="490"/>
      <c r="T16" s="490"/>
      <c r="U16" s="490"/>
      <c r="V16" s="490"/>
      <c r="W16" s="13"/>
      <c r="X16" s="13"/>
      <c r="Y16" s="13"/>
      <c r="Z16" s="13"/>
      <c r="AA16" s="14"/>
    </row>
    <row r="17" spans="3:26" ht="19.5" customHeight="1">
      <c r="C17" s="154"/>
      <c r="D17" s="154"/>
      <c r="E17" s="197"/>
      <c r="F17" s="198"/>
      <c r="G17" s="198"/>
      <c r="N17" s="79"/>
      <c r="O17" s="80"/>
      <c r="P17" s="79"/>
      <c r="Q17" s="189"/>
      <c r="R17" s="80"/>
      <c r="S17" s="80"/>
      <c r="T17" s="81"/>
      <c r="U17" s="190"/>
      <c r="V17" s="25"/>
      <c r="W17" s="22"/>
      <c r="X17" s="22"/>
      <c r="Y17" s="22"/>
      <c r="Z17" s="22"/>
    </row>
    <row r="18" spans="3:26" ht="105" customHeight="1">
      <c r="C18" s="154"/>
      <c r="D18" s="157"/>
      <c r="E18" s="140"/>
      <c r="F18" s="198"/>
      <c r="G18" s="198"/>
      <c r="M18" s="492" t="s">
        <v>193</v>
      </c>
      <c r="N18" s="147"/>
      <c r="O18" s="200" t="str">
        <f>V6</f>
        <v>Recursos del Fondo (FAIS-Ramo 33) 2016</v>
      </c>
      <c r="P18" s="82" t="str">
        <f>W6</f>
        <v>Recursos Federal</v>
      </c>
      <c r="Q18" s="179"/>
      <c r="R18" s="180"/>
      <c r="S18" s="180"/>
      <c r="T18" s="179"/>
      <c r="U18" s="83" t="str">
        <f>X6</f>
        <v>Recursos Estatal</v>
      </c>
      <c r="V18" s="152" t="str">
        <f>Z6</f>
        <v>Aportacion Beneficiarios</v>
      </c>
      <c r="W18" s="22"/>
      <c r="X18" s="22"/>
      <c r="Y18" s="22"/>
      <c r="Z18" s="22"/>
    </row>
    <row r="19" spans="3:26" ht="54" customHeight="1">
      <c r="C19" s="154"/>
      <c r="D19" s="158"/>
      <c r="E19" s="140"/>
      <c r="F19" s="198"/>
      <c r="G19" s="198"/>
      <c r="M19" s="493"/>
      <c r="N19" s="82" t="s">
        <v>362</v>
      </c>
      <c r="O19" s="204">
        <v>0</v>
      </c>
      <c r="P19" s="206">
        <f>W11</f>
        <v>8300000</v>
      </c>
      <c r="Q19" s="205"/>
      <c r="R19" s="205"/>
      <c r="S19" s="205"/>
      <c r="T19" s="205"/>
      <c r="U19" s="151">
        <v>0</v>
      </c>
      <c r="V19" s="149">
        <v>0</v>
      </c>
      <c r="W19" s="22"/>
      <c r="X19" s="22"/>
      <c r="Y19" s="22"/>
      <c r="Z19" s="22"/>
    </row>
    <row r="20" spans="3:26" ht="54" customHeight="1">
      <c r="C20" s="154"/>
      <c r="D20" s="158"/>
      <c r="E20" s="140"/>
      <c r="F20" s="510"/>
      <c r="G20" s="510"/>
      <c r="M20" s="506"/>
      <c r="N20" s="82" t="s">
        <v>196</v>
      </c>
      <c r="O20" s="202">
        <v>0</v>
      </c>
      <c r="P20" s="206">
        <f>SUM(P19)</f>
        <v>8300000</v>
      </c>
      <c r="Q20" s="203"/>
      <c r="R20" s="203"/>
      <c r="S20" s="203"/>
      <c r="T20" s="203"/>
      <c r="U20" s="83">
        <v>0</v>
      </c>
      <c r="V20" s="152">
        <v>0</v>
      </c>
      <c r="W20" s="22"/>
      <c r="X20" s="22"/>
      <c r="Y20" s="22"/>
      <c r="Z20" s="22"/>
    </row>
    <row r="21" spans="5:15" ht="30" customHeight="1">
      <c r="E21" s="192"/>
      <c r="N21" s="73"/>
      <c r="O21" s="80"/>
    </row>
    <row r="22" spans="14:16" ht="30" customHeight="1">
      <c r="N22" s="73"/>
      <c r="P22" s="73"/>
    </row>
    <row r="23" ht="30" customHeight="1">
      <c r="P23" s="112"/>
    </row>
    <row r="24" spans="5:14" ht="30" customHeight="1">
      <c r="E24" s="106"/>
      <c r="F24" s="505"/>
      <c r="G24" s="505"/>
      <c r="N24" s="113"/>
    </row>
    <row r="27" spans="18:21" ht="30" customHeight="1">
      <c r="R27" s="1"/>
      <c r="S27" s="1"/>
      <c r="T27" s="1"/>
      <c r="U27" s="1"/>
    </row>
    <row r="28" spans="18:21" ht="30" customHeight="1">
      <c r="R28" s="1"/>
      <c r="S28" s="1"/>
      <c r="T28" s="1"/>
      <c r="U28" s="1"/>
    </row>
    <row r="29" spans="14:26" ht="30" customHeight="1">
      <c r="N29" s="27"/>
      <c r="R29" s="1"/>
      <c r="S29" s="1"/>
      <c r="T29" s="1"/>
      <c r="U29" s="1"/>
      <c r="V29" s="22"/>
      <c r="W29" s="22"/>
      <c r="X29" s="22"/>
      <c r="Y29" s="22"/>
      <c r="Z29" s="22"/>
    </row>
    <row r="30" spans="14:26" ht="30" customHeight="1">
      <c r="N30" s="27"/>
      <c r="R30" s="1"/>
      <c r="S30" s="1"/>
      <c r="T30" s="1"/>
      <c r="U30" s="1"/>
      <c r="V30" s="22"/>
      <c r="W30" s="22"/>
      <c r="X30" s="22"/>
      <c r="Y30" s="22"/>
      <c r="Z30" s="22"/>
    </row>
    <row r="31" spans="14:21" ht="30" customHeight="1">
      <c r="N31" s="27"/>
      <c r="R31" s="1"/>
      <c r="S31" s="1"/>
      <c r="T31" s="1"/>
      <c r="U31" s="1"/>
    </row>
    <row r="32" spans="14:21" ht="30" customHeight="1">
      <c r="N32" s="27"/>
      <c r="R32" s="1"/>
      <c r="S32" s="1"/>
      <c r="T32" s="1"/>
      <c r="U32" s="1"/>
    </row>
    <row r="33" spans="14:21" ht="30" customHeight="1">
      <c r="N33" s="27"/>
      <c r="R33" s="1"/>
      <c r="S33" s="1"/>
      <c r="T33" s="1"/>
      <c r="U33" s="1"/>
    </row>
    <row r="34" ht="30" customHeight="1">
      <c r="N34" s="27"/>
    </row>
    <row r="35" ht="30" customHeight="1">
      <c r="N35" s="27"/>
    </row>
    <row r="36" ht="30" customHeight="1">
      <c r="N36" s="27"/>
    </row>
    <row r="37" ht="30" customHeight="1">
      <c r="N37" s="27"/>
    </row>
    <row r="38" ht="30" customHeight="1">
      <c r="N38" s="27"/>
    </row>
    <row r="39" ht="30" customHeight="1">
      <c r="N39" s="27"/>
    </row>
    <row r="40" ht="30" customHeight="1">
      <c r="N40" s="27"/>
    </row>
    <row r="41" ht="30" customHeight="1">
      <c r="N41" s="27"/>
    </row>
    <row r="42" ht="30" customHeight="1">
      <c r="N42" s="27"/>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sheetData>
  <sheetProtection/>
  <mergeCells count="14">
    <mergeCell ref="A8:AA8"/>
    <mergeCell ref="N11:P11"/>
    <mergeCell ref="F24:G24"/>
    <mergeCell ref="F20:G20"/>
    <mergeCell ref="M18:M20"/>
    <mergeCell ref="N16:V16"/>
    <mergeCell ref="G1:W1"/>
    <mergeCell ref="G2:W2"/>
    <mergeCell ref="G3:X3"/>
    <mergeCell ref="W4:Y4"/>
    <mergeCell ref="A5:H5"/>
    <mergeCell ref="I5:M5"/>
    <mergeCell ref="N5:S5"/>
    <mergeCell ref="T5:Z5"/>
  </mergeCells>
  <printOptions/>
  <pageMargins left="0.7" right="0.7" top="0.75" bottom="0.75" header="0.3" footer="0.3"/>
  <pageSetup orientation="landscape" scale="65" r:id="rId2"/>
  <ignoredErrors>
    <ignoredError sqref="V11" formula="1"/>
  </ignoredErrors>
  <drawing r:id="rId1"/>
</worksheet>
</file>

<file path=xl/worksheets/sheet11.xml><?xml version="1.0" encoding="utf-8"?>
<worksheet xmlns="http://schemas.openxmlformats.org/spreadsheetml/2006/main" xmlns:r="http://schemas.openxmlformats.org/officeDocument/2006/relationships">
  <dimension ref="A1:P57"/>
  <sheetViews>
    <sheetView zoomScale="85" zoomScaleNormal="85" zoomScalePageLayoutView="0" workbookViewId="0" topLeftCell="A1">
      <selection activeCell="J52" sqref="J52"/>
    </sheetView>
  </sheetViews>
  <sheetFormatPr defaultColWidth="11.421875" defaultRowHeight="15"/>
  <cols>
    <col min="1" max="1" width="4.140625" style="0" bestFit="1" customWidth="1"/>
    <col min="2" max="2" width="23.421875" style="0" bestFit="1" customWidth="1"/>
    <col min="3" max="3" width="9.00390625" style="0" bestFit="1" customWidth="1"/>
    <col min="4" max="4" width="9.7109375" style="0" bestFit="1" customWidth="1"/>
    <col min="5" max="5" width="13.421875" style="0" bestFit="1" customWidth="1"/>
    <col min="6" max="6" width="12.28125" style="0" customWidth="1"/>
    <col min="7" max="7" width="37.8515625" style="0" customWidth="1"/>
    <col min="8" max="8" width="8.8515625" style="0" bestFit="1" customWidth="1"/>
    <col min="9" max="9" width="10.8515625" style="0" bestFit="1" customWidth="1"/>
    <col min="10" max="10" width="22.00390625" style="0" bestFit="1" customWidth="1"/>
    <col min="11" max="11" width="16.57421875" style="0" bestFit="1" customWidth="1"/>
    <col min="12" max="12" width="16.140625" style="0" bestFit="1" customWidth="1"/>
    <col min="13" max="13" width="11.57421875" style="0" hidden="1" customWidth="1"/>
    <col min="14" max="14" width="14.421875" style="0" customWidth="1"/>
    <col min="15" max="15" width="17.8515625" style="0" bestFit="1" customWidth="1"/>
    <col min="16" max="16" width="16.7109375" style="423" customWidth="1"/>
  </cols>
  <sheetData>
    <row r="1" spans="1:16" ht="26.25">
      <c r="A1" s="368"/>
      <c r="B1" s="369"/>
      <c r="C1" s="547" t="s">
        <v>622</v>
      </c>
      <c r="D1" s="547"/>
      <c r="E1" s="547"/>
      <c r="F1" s="547"/>
      <c r="G1" s="547"/>
      <c r="H1" s="547"/>
      <c r="I1" s="547"/>
      <c r="J1" s="547"/>
      <c r="K1" s="547"/>
      <c r="L1" s="547"/>
      <c r="M1" s="547"/>
      <c r="N1" s="547"/>
      <c r="O1" s="547"/>
      <c r="P1" s="547"/>
    </row>
    <row r="2" spans="1:16" ht="28.5">
      <c r="A2" s="368"/>
      <c r="B2" s="369"/>
      <c r="C2" s="370"/>
      <c r="D2" s="9"/>
      <c r="E2" s="371"/>
      <c r="F2" s="372"/>
      <c r="G2" s="373"/>
      <c r="H2" s="374"/>
      <c r="I2" s="372"/>
      <c r="J2" s="372"/>
      <c r="K2" s="372"/>
      <c r="L2" s="372"/>
      <c r="M2" s="372"/>
      <c r="N2" s="372"/>
      <c r="O2" s="372"/>
      <c r="P2" s="154"/>
    </row>
    <row r="3" spans="1:16" ht="23.25">
      <c r="A3" s="368"/>
      <c r="B3" s="369"/>
      <c r="C3" s="548" t="s">
        <v>623</v>
      </c>
      <c r="D3" s="548"/>
      <c r="E3" s="548"/>
      <c r="F3" s="548"/>
      <c r="G3" s="548"/>
      <c r="H3" s="548"/>
      <c r="I3" s="548"/>
      <c r="J3" s="548"/>
      <c r="K3" s="548"/>
      <c r="L3" s="548"/>
      <c r="M3" s="548"/>
      <c r="N3" s="548"/>
      <c r="O3" s="548"/>
      <c r="P3" s="548"/>
    </row>
    <row r="4" spans="1:16" ht="34.5" customHeight="1">
      <c r="A4" s="368"/>
      <c r="B4" s="369"/>
      <c r="C4" s="549" t="s">
        <v>624</v>
      </c>
      <c r="D4" s="549"/>
      <c r="E4" s="549"/>
      <c r="F4" s="549"/>
      <c r="G4" s="549"/>
      <c r="H4" s="549"/>
      <c r="I4" s="549"/>
      <c r="J4" s="549"/>
      <c r="K4" s="549"/>
      <c r="L4" s="549"/>
      <c r="M4" s="549"/>
      <c r="N4" s="549"/>
      <c r="O4" s="549"/>
      <c r="P4" s="375" t="s">
        <v>441</v>
      </c>
    </row>
    <row r="5" spans="1:16" ht="15">
      <c r="A5" s="550" t="s">
        <v>2</v>
      </c>
      <c r="B5" s="550"/>
      <c r="C5" s="550"/>
      <c r="D5" s="550"/>
      <c r="E5" s="550"/>
      <c r="F5" s="550" t="s">
        <v>625</v>
      </c>
      <c r="G5" s="550"/>
      <c r="H5" s="550" t="s">
        <v>626</v>
      </c>
      <c r="I5" s="550"/>
      <c r="J5" s="551" t="s">
        <v>627</v>
      </c>
      <c r="K5" s="551"/>
      <c r="L5" s="551"/>
      <c r="M5" s="551" t="s">
        <v>628</v>
      </c>
      <c r="N5" s="551"/>
      <c r="O5" s="551"/>
      <c r="P5" s="551"/>
    </row>
    <row r="6" spans="1:16" ht="60">
      <c r="A6" s="376" t="s">
        <v>629</v>
      </c>
      <c r="B6" s="377" t="s">
        <v>630</v>
      </c>
      <c r="C6" s="378" t="s">
        <v>10</v>
      </c>
      <c r="D6" s="376" t="s">
        <v>11</v>
      </c>
      <c r="E6" s="378" t="s">
        <v>12</v>
      </c>
      <c r="F6" s="378" t="s">
        <v>631</v>
      </c>
      <c r="G6" s="379" t="s">
        <v>18</v>
      </c>
      <c r="H6" s="380" t="s">
        <v>19</v>
      </c>
      <c r="I6" s="376" t="s">
        <v>20</v>
      </c>
      <c r="J6" s="381" t="s">
        <v>25</v>
      </c>
      <c r="K6" s="381" t="s">
        <v>407</v>
      </c>
      <c r="L6" s="381" t="s">
        <v>632</v>
      </c>
      <c r="M6" s="381" t="s">
        <v>26</v>
      </c>
      <c r="N6" s="381" t="s">
        <v>633</v>
      </c>
      <c r="O6" s="381" t="s">
        <v>634</v>
      </c>
      <c r="P6" s="381" t="s">
        <v>635</v>
      </c>
    </row>
    <row r="7" spans="1:16" ht="15">
      <c r="A7" s="540" t="s">
        <v>636</v>
      </c>
      <c r="B7" s="541"/>
      <c r="C7" s="541"/>
      <c r="D7" s="541"/>
      <c r="E7" s="541"/>
      <c r="F7" s="541"/>
      <c r="G7" s="541"/>
      <c r="H7" s="541"/>
      <c r="I7" s="541"/>
      <c r="J7" s="541"/>
      <c r="K7" s="541"/>
      <c r="L7" s="541"/>
      <c r="M7" s="541"/>
      <c r="N7" s="541"/>
      <c r="O7" s="541"/>
      <c r="P7" s="541"/>
    </row>
    <row r="8" spans="1:16" ht="45">
      <c r="A8" s="324">
        <v>1</v>
      </c>
      <c r="B8" s="382" t="s">
        <v>637</v>
      </c>
      <c r="C8" s="383" t="s">
        <v>370</v>
      </c>
      <c r="D8" s="383" t="s">
        <v>31</v>
      </c>
      <c r="E8" s="383" t="s">
        <v>60</v>
      </c>
      <c r="F8" s="383" t="s">
        <v>584</v>
      </c>
      <c r="G8" s="384" t="s">
        <v>638</v>
      </c>
      <c r="H8" s="385">
        <v>488</v>
      </c>
      <c r="I8" s="324" t="s">
        <v>178</v>
      </c>
      <c r="J8" s="386">
        <v>278074.2</v>
      </c>
      <c r="K8" s="387">
        <v>0</v>
      </c>
      <c r="L8" s="387">
        <v>0</v>
      </c>
      <c r="M8" s="387">
        <v>0</v>
      </c>
      <c r="N8" s="387"/>
      <c r="O8" s="386">
        <f aca="true" t="shared" si="0" ref="O8:O15">J8</f>
        <v>278074.2</v>
      </c>
      <c r="P8" s="388">
        <f>M8</f>
        <v>0</v>
      </c>
    </row>
    <row r="9" spans="1:16" ht="45">
      <c r="A9" s="324">
        <v>2</v>
      </c>
      <c r="B9" s="382" t="s">
        <v>423</v>
      </c>
      <c r="C9" s="383" t="s">
        <v>370</v>
      </c>
      <c r="D9" s="383" t="s">
        <v>31</v>
      </c>
      <c r="E9" s="383" t="s">
        <v>60</v>
      </c>
      <c r="F9" s="383" t="s">
        <v>584</v>
      </c>
      <c r="G9" s="384" t="s">
        <v>639</v>
      </c>
      <c r="H9" s="385">
        <v>3582</v>
      </c>
      <c r="I9" s="324" t="s">
        <v>178</v>
      </c>
      <c r="J9" s="386">
        <v>591039.51</v>
      </c>
      <c r="K9" s="387">
        <v>0</v>
      </c>
      <c r="L9" s="387">
        <v>0</v>
      </c>
      <c r="M9" s="387">
        <v>0</v>
      </c>
      <c r="N9" s="387"/>
      <c r="O9" s="386">
        <f t="shared" si="0"/>
        <v>591039.51</v>
      </c>
      <c r="P9" s="388">
        <f>M9</f>
        <v>0</v>
      </c>
    </row>
    <row r="10" spans="1:16" ht="45">
      <c r="A10" s="324">
        <v>3</v>
      </c>
      <c r="B10" s="382" t="s">
        <v>640</v>
      </c>
      <c r="C10" s="383" t="s">
        <v>370</v>
      </c>
      <c r="D10" s="383" t="s">
        <v>31</v>
      </c>
      <c r="E10" s="383" t="s">
        <v>326</v>
      </c>
      <c r="F10" s="383" t="s">
        <v>584</v>
      </c>
      <c r="G10" s="384" t="s">
        <v>641</v>
      </c>
      <c r="H10" s="385">
        <v>1</v>
      </c>
      <c r="I10" s="324" t="s">
        <v>470</v>
      </c>
      <c r="J10" s="386">
        <v>339647.46</v>
      </c>
      <c r="K10" s="387">
        <v>0</v>
      </c>
      <c r="L10" s="387">
        <v>0</v>
      </c>
      <c r="M10" s="387">
        <v>0</v>
      </c>
      <c r="N10" s="387"/>
      <c r="O10" s="386">
        <f t="shared" si="0"/>
        <v>339647.46</v>
      </c>
      <c r="P10" s="388">
        <f>M10</f>
        <v>0</v>
      </c>
    </row>
    <row r="11" spans="1:16" ht="45">
      <c r="A11" s="324">
        <v>4</v>
      </c>
      <c r="B11" s="382" t="s">
        <v>642</v>
      </c>
      <c r="C11" s="383" t="s">
        <v>370</v>
      </c>
      <c r="D11" s="383" t="s">
        <v>31</v>
      </c>
      <c r="E11" s="383" t="s">
        <v>643</v>
      </c>
      <c r="F11" s="383" t="s">
        <v>584</v>
      </c>
      <c r="G11" s="384" t="s">
        <v>644</v>
      </c>
      <c r="H11" s="385">
        <v>1</v>
      </c>
      <c r="I11" s="324" t="s">
        <v>470</v>
      </c>
      <c r="J11" s="386">
        <v>395553.83</v>
      </c>
      <c r="K11" s="387">
        <v>0</v>
      </c>
      <c r="L11" s="387">
        <v>0</v>
      </c>
      <c r="M11" s="387">
        <v>0</v>
      </c>
      <c r="N11" s="387"/>
      <c r="O11" s="386">
        <f t="shared" si="0"/>
        <v>395553.83</v>
      </c>
      <c r="P11" s="388">
        <f>M11</f>
        <v>0</v>
      </c>
    </row>
    <row r="12" spans="1:16" ht="45">
      <c r="A12" s="324">
        <v>5</v>
      </c>
      <c r="B12" s="382" t="s">
        <v>29</v>
      </c>
      <c r="C12" s="383" t="s">
        <v>370</v>
      </c>
      <c r="D12" s="383" t="s">
        <v>31</v>
      </c>
      <c r="E12" s="383" t="s">
        <v>60</v>
      </c>
      <c r="F12" s="383" t="s">
        <v>584</v>
      </c>
      <c r="G12" s="384" t="s">
        <v>645</v>
      </c>
      <c r="H12" s="385">
        <v>1</v>
      </c>
      <c r="I12" s="324" t="s">
        <v>470</v>
      </c>
      <c r="J12" s="386">
        <v>35685</v>
      </c>
      <c r="K12" s="387">
        <v>0</v>
      </c>
      <c r="L12" s="387">
        <v>0</v>
      </c>
      <c r="M12" s="387">
        <v>0</v>
      </c>
      <c r="N12" s="387"/>
      <c r="O12" s="386">
        <f t="shared" si="0"/>
        <v>35685</v>
      </c>
      <c r="P12" s="388">
        <f>M12</f>
        <v>0</v>
      </c>
    </row>
    <row r="13" spans="1:16" ht="60">
      <c r="A13" s="324">
        <v>6</v>
      </c>
      <c r="B13" s="382" t="s">
        <v>646</v>
      </c>
      <c r="C13" s="383" t="s">
        <v>370</v>
      </c>
      <c r="D13" s="383" t="s">
        <v>31</v>
      </c>
      <c r="E13" s="383" t="s">
        <v>60</v>
      </c>
      <c r="F13" s="389" t="s">
        <v>584</v>
      </c>
      <c r="G13" s="384" t="s">
        <v>647</v>
      </c>
      <c r="H13" s="390">
        <v>1</v>
      </c>
      <c r="I13" s="386" t="s">
        <v>470</v>
      </c>
      <c r="J13" s="386">
        <v>49024.26</v>
      </c>
      <c r="K13" s="391">
        <v>0</v>
      </c>
      <c r="L13" s="386">
        <v>0</v>
      </c>
      <c r="M13" s="392">
        <v>0</v>
      </c>
      <c r="N13" s="392"/>
      <c r="O13" s="386">
        <f t="shared" si="0"/>
        <v>49024.26</v>
      </c>
      <c r="P13" s="392">
        <v>0</v>
      </c>
    </row>
    <row r="14" spans="1:16" ht="30">
      <c r="A14" s="324">
        <v>7</v>
      </c>
      <c r="B14" s="382" t="s">
        <v>29</v>
      </c>
      <c r="C14" s="383" t="s">
        <v>370</v>
      </c>
      <c r="D14" s="383" t="s">
        <v>31</v>
      </c>
      <c r="E14" s="383" t="s">
        <v>60</v>
      </c>
      <c r="F14" s="383" t="s">
        <v>584</v>
      </c>
      <c r="G14" s="384" t="s">
        <v>648</v>
      </c>
      <c r="H14" s="390">
        <v>1</v>
      </c>
      <c r="I14" s="386" t="s">
        <v>470</v>
      </c>
      <c r="J14" s="386">
        <v>900000</v>
      </c>
      <c r="K14" s="386">
        <v>0</v>
      </c>
      <c r="L14" s="386">
        <v>0</v>
      </c>
      <c r="M14" s="387">
        <v>0</v>
      </c>
      <c r="N14" s="387"/>
      <c r="O14" s="386">
        <f t="shared" si="0"/>
        <v>900000</v>
      </c>
      <c r="P14" s="388">
        <f>M14</f>
        <v>0</v>
      </c>
    </row>
    <row r="15" spans="1:16" ht="105">
      <c r="A15" s="324">
        <v>8</v>
      </c>
      <c r="B15" s="382" t="s">
        <v>649</v>
      </c>
      <c r="C15" s="383" t="s">
        <v>370</v>
      </c>
      <c r="D15" s="383" t="s">
        <v>31</v>
      </c>
      <c r="E15" s="383" t="s">
        <v>60</v>
      </c>
      <c r="F15" s="389" t="s">
        <v>584</v>
      </c>
      <c r="G15" s="384" t="s">
        <v>650</v>
      </c>
      <c r="H15" s="390">
        <v>983.88</v>
      </c>
      <c r="I15" s="386" t="s">
        <v>178</v>
      </c>
      <c r="J15" s="386">
        <v>384707.79</v>
      </c>
      <c r="K15" s="391">
        <v>0</v>
      </c>
      <c r="L15" s="386">
        <v>0</v>
      </c>
      <c r="M15" s="392">
        <v>0</v>
      </c>
      <c r="N15" s="392"/>
      <c r="O15" s="386">
        <f t="shared" si="0"/>
        <v>384707.79</v>
      </c>
      <c r="P15" s="392">
        <v>0</v>
      </c>
    </row>
    <row r="16" spans="1:16" ht="15">
      <c r="A16" s="542" t="s">
        <v>651</v>
      </c>
      <c r="B16" s="542"/>
      <c r="C16" s="542"/>
      <c r="D16" s="542"/>
      <c r="E16" s="542"/>
      <c r="F16" s="542"/>
      <c r="G16" s="542"/>
      <c r="H16" s="542"/>
      <c r="I16" s="542"/>
      <c r="J16" s="393">
        <f>SUM(J8:J15)</f>
        <v>2973732.05</v>
      </c>
      <c r="K16" s="394">
        <v>0</v>
      </c>
      <c r="L16" s="395">
        <f>SUM(L12)</f>
        <v>0</v>
      </c>
      <c r="M16" s="395">
        <f>SUM(M12)</f>
        <v>0</v>
      </c>
      <c r="N16" s="395"/>
      <c r="O16" s="395">
        <f>SUM(O8:O15)</f>
        <v>2973732.05</v>
      </c>
      <c r="P16" s="396">
        <v>0</v>
      </c>
    </row>
    <row r="17" spans="1:16" ht="15">
      <c r="A17" s="540"/>
      <c r="B17" s="541"/>
      <c r="C17" s="541"/>
      <c r="D17" s="541"/>
      <c r="E17" s="541"/>
      <c r="F17" s="541"/>
      <c r="G17" s="541"/>
      <c r="H17" s="541"/>
      <c r="I17" s="541"/>
      <c r="J17" s="541"/>
      <c r="K17" s="541"/>
      <c r="L17" s="541"/>
      <c r="M17" s="541"/>
      <c r="N17" s="541"/>
      <c r="O17" s="541"/>
      <c r="P17" s="543"/>
    </row>
    <row r="18" spans="1:16" ht="15">
      <c r="A18" s="540" t="s">
        <v>652</v>
      </c>
      <c r="B18" s="541"/>
      <c r="C18" s="541"/>
      <c r="D18" s="541"/>
      <c r="E18" s="541"/>
      <c r="F18" s="541"/>
      <c r="G18" s="541"/>
      <c r="H18" s="541"/>
      <c r="I18" s="541"/>
      <c r="J18" s="541"/>
      <c r="K18" s="541"/>
      <c r="L18" s="541"/>
      <c r="M18" s="541"/>
      <c r="N18" s="541"/>
      <c r="O18" s="541"/>
      <c r="P18" s="541"/>
    </row>
    <row r="19" spans="1:16" ht="45">
      <c r="A19" s="324">
        <v>9</v>
      </c>
      <c r="B19" s="382" t="s">
        <v>29</v>
      </c>
      <c r="C19" s="383" t="s">
        <v>370</v>
      </c>
      <c r="D19" s="383" t="s">
        <v>31</v>
      </c>
      <c r="E19" s="383" t="s">
        <v>60</v>
      </c>
      <c r="F19" s="383" t="s">
        <v>584</v>
      </c>
      <c r="G19" s="384" t="s">
        <v>653</v>
      </c>
      <c r="H19" s="390">
        <v>1</v>
      </c>
      <c r="I19" s="386" t="s">
        <v>470</v>
      </c>
      <c r="J19" s="386">
        <v>1618046.4</v>
      </c>
      <c r="K19" s="386">
        <v>0</v>
      </c>
      <c r="L19" s="386">
        <v>0</v>
      </c>
      <c r="M19" s="387">
        <v>0</v>
      </c>
      <c r="N19" s="387"/>
      <c r="O19" s="386">
        <f>J19</f>
        <v>1618046.4</v>
      </c>
      <c r="P19" s="388">
        <f>M19</f>
        <v>0</v>
      </c>
    </row>
    <row r="20" spans="1:16" ht="75">
      <c r="A20" s="324">
        <v>10</v>
      </c>
      <c r="B20" s="382" t="s">
        <v>29</v>
      </c>
      <c r="C20" s="383" t="s">
        <v>370</v>
      </c>
      <c r="D20" s="383" t="s">
        <v>31</v>
      </c>
      <c r="E20" s="383" t="s">
        <v>60</v>
      </c>
      <c r="F20" s="383" t="s">
        <v>654</v>
      </c>
      <c r="G20" s="384" t="s">
        <v>655</v>
      </c>
      <c r="H20" s="390">
        <v>1</v>
      </c>
      <c r="I20" s="386" t="s">
        <v>470</v>
      </c>
      <c r="J20" s="386">
        <v>3858008.69</v>
      </c>
      <c r="K20" s="386">
        <f>J20*0.25</f>
        <v>964502.1725</v>
      </c>
      <c r="L20" s="386">
        <f>J20*0.25</f>
        <v>964502.1725</v>
      </c>
      <c r="M20" s="397"/>
      <c r="N20" s="397"/>
      <c r="O20" s="386">
        <f>J20*0.25</f>
        <v>964502.1725</v>
      </c>
      <c r="P20" s="397">
        <f>J20*0.25+0.01</f>
        <v>964502.1825</v>
      </c>
    </row>
    <row r="21" spans="1:16" ht="30">
      <c r="A21" s="324">
        <v>12</v>
      </c>
      <c r="B21" s="382" t="s">
        <v>29</v>
      </c>
      <c r="C21" s="383" t="s">
        <v>370</v>
      </c>
      <c r="D21" s="383" t="s">
        <v>31</v>
      </c>
      <c r="E21" s="383" t="s">
        <v>60</v>
      </c>
      <c r="F21" s="383" t="s">
        <v>584</v>
      </c>
      <c r="G21" s="384" t="s">
        <v>656</v>
      </c>
      <c r="H21" s="390">
        <v>1</v>
      </c>
      <c r="I21" s="386" t="s">
        <v>470</v>
      </c>
      <c r="J21" s="386">
        <v>1200000</v>
      </c>
      <c r="K21" s="386">
        <v>0</v>
      </c>
      <c r="L21" s="386">
        <v>0</v>
      </c>
      <c r="M21" s="387">
        <v>0</v>
      </c>
      <c r="N21" s="387"/>
      <c r="O21" s="386">
        <f aca="true" t="shared" si="1" ref="O21:O31">J21</f>
        <v>1200000</v>
      </c>
      <c r="P21" s="388">
        <f>M21</f>
        <v>0</v>
      </c>
    </row>
    <row r="22" spans="1:16" ht="150">
      <c r="A22" s="324">
        <v>13</v>
      </c>
      <c r="B22" s="382" t="s">
        <v>657</v>
      </c>
      <c r="C22" s="383" t="s">
        <v>370</v>
      </c>
      <c r="D22" s="383" t="s">
        <v>31</v>
      </c>
      <c r="E22" s="383" t="s">
        <v>60</v>
      </c>
      <c r="F22" s="389" t="s">
        <v>584</v>
      </c>
      <c r="G22" s="384" t="s">
        <v>658</v>
      </c>
      <c r="H22" s="390">
        <v>1</v>
      </c>
      <c r="I22" s="386" t="s">
        <v>470</v>
      </c>
      <c r="J22" s="386">
        <v>898749.72</v>
      </c>
      <c r="K22" s="391">
        <v>0</v>
      </c>
      <c r="L22" s="386">
        <v>0</v>
      </c>
      <c r="M22" s="392">
        <v>0</v>
      </c>
      <c r="N22" s="392"/>
      <c r="O22" s="386">
        <f t="shared" si="1"/>
        <v>898749.72</v>
      </c>
      <c r="P22" s="392">
        <v>0</v>
      </c>
    </row>
    <row r="23" spans="1:16" ht="75">
      <c r="A23" s="324">
        <v>14</v>
      </c>
      <c r="B23" s="382" t="s">
        <v>29</v>
      </c>
      <c r="C23" s="383" t="s">
        <v>370</v>
      </c>
      <c r="D23" s="383" t="s">
        <v>31</v>
      </c>
      <c r="E23" s="383" t="s">
        <v>60</v>
      </c>
      <c r="F23" s="389" t="s">
        <v>584</v>
      </c>
      <c r="G23" s="384" t="s">
        <v>659</v>
      </c>
      <c r="H23" s="390">
        <v>1</v>
      </c>
      <c r="I23" s="386" t="s">
        <v>191</v>
      </c>
      <c r="J23" s="386">
        <v>664611.42</v>
      </c>
      <c r="K23" s="391">
        <v>0</v>
      </c>
      <c r="L23" s="386">
        <v>0</v>
      </c>
      <c r="M23" s="392">
        <v>0</v>
      </c>
      <c r="N23" s="392"/>
      <c r="O23" s="386">
        <f t="shared" si="1"/>
        <v>664611.42</v>
      </c>
      <c r="P23" s="392">
        <v>0</v>
      </c>
    </row>
    <row r="24" spans="1:16" ht="90">
      <c r="A24" s="324">
        <v>15</v>
      </c>
      <c r="B24" s="382" t="s">
        <v>522</v>
      </c>
      <c r="C24" s="383" t="s">
        <v>370</v>
      </c>
      <c r="D24" s="383" t="s">
        <v>31</v>
      </c>
      <c r="E24" s="383" t="s">
        <v>60</v>
      </c>
      <c r="F24" s="389" t="s">
        <v>584</v>
      </c>
      <c r="G24" s="384" t="s">
        <v>660</v>
      </c>
      <c r="H24" s="390">
        <v>1</v>
      </c>
      <c r="I24" s="386" t="s">
        <v>191</v>
      </c>
      <c r="J24" s="386">
        <v>145000</v>
      </c>
      <c r="K24" s="391">
        <v>0</v>
      </c>
      <c r="L24" s="386">
        <v>0</v>
      </c>
      <c r="M24" s="392">
        <v>0</v>
      </c>
      <c r="N24" s="392"/>
      <c r="O24" s="386">
        <f t="shared" si="1"/>
        <v>145000</v>
      </c>
      <c r="P24" s="392">
        <v>0</v>
      </c>
    </row>
    <row r="25" spans="1:16" ht="90">
      <c r="A25" s="324">
        <v>16</v>
      </c>
      <c r="B25" s="382" t="s">
        <v>661</v>
      </c>
      <c r="C25" s="383" t="s">
        <v>370</v>
      </c>
      <c r="D25" s="383" t="s">
        <v>31</v>
      </c>
      <c r="E25" s="383" t="s">
        <v>60</v>
      </c>
      <c r="F25" s="389" t="s">
        <v>584</v>
      </c>
      <c r="G25" s="384" t="s">
        <v>662</v>
      </c>
      <c r="H25" s="390">
        <v>1</v>
      </c>
      <c r="I25" s="386" t="s">
        <v>191</v>
      </c>
      <c r="J25" s="386">
        <v>265000</v>
      </c>
      <c r="K25" s="391">
        <v>0</v>
      </c>
      <c r="L25" s="386">
        <v>0</v>
      </c>
      <c r="M25" s="392">
        <v>0</v>
      </c>
      <c r="N25" s="392"/>
      <c r="O25" s="386">
        <f t="shared" si="1"/>
        <v>265000</v>
      </c>
      <c r="P25" s="392">
        <v>0</v>
      </c>
    </row>
    <row r="26" spans="1:16" ht="30">
      <c r="A26" s="324">
        <v>17</v>
      </c>
      <c r="B26" s="382" t="s">
        <v>663</v>
      </c>
      <c r="C26" s="383" t="s">
        <v>370</v>
      </c>
      <c r="D26" s="383" t="s">
        <v>31</v>
      </c>
      <c r="E26" s="383" t="s">
        <v>60</v>
      </c>
      <c r="F26" s="389" t="s">
        <v>584</v>
      </c>
      <c r="G26" s="384" t="s">
        <v>664</v>
      </c>
      <c r="H26" s="390">
        <v>1</v>
      </c>
      <c r="I26" s="386" t="s">
        <v>191</v>
      </c>
      <c r="J26" s="386">
        <v>15000</v>
      </c>
      <c r="K26" s="391">
        <v>0</v>
      </c>
      <c r="L26" s="386">
        <v>0</v>
      </c>
      <c r="M26" s="392">
        <v>0</v>
      </c>
      <c r="N26" s="392"/>
      <c r="O26" s="386">
        <f t="shared" si="1"/>
        <v>15000</v>
      </c>
      <c r="P26" s="392">
        <v>0</v>
      </c>
    </row>
    <row r="27" spans="1:16" ht="45">
      <c r="A27" s="324">
        <v>18</v>
      </c>
      <c r="B27" s="382" t="s">
        <v>665</v>
      </c>
      <c r="C27" s="383" t="s">
        <v>370</v>
      </c>
      <c r="D27" s="383" t="s">
        <v>31</v>
      </c>
      <c r="E27" s="383" t="s">
        <v>60</v>
      </c>
      <c r="F27" s="389" t="s">
        <v>584</v>
      </c>
      <c r="G27" s="384" t="s">
        <v>666</v>
      </c>
      <c r="H27" s="390">
        <v>1</v>
      </c>
      <c r="I27" s="386" t="s">
        <v>191</v>
      </c>
      <c r="J27" s="386">
        <v>261425.74</v>
      </c>
      <c r="K27" s="391">
        <v>0</v>
      </c>
      <c r="L27" s="386">
        <v>0</v>
      </c>
      <c r="M27" s="392">
        <v>0</v>
      </c>
      <c r="N27" s="392"/>
      <c r="O27" s="386">
        <f t="shared" si="1"/>
        <v>261425.74</v>
      </c>
      <c r="P27" s="392">
        <v>0</v>
      </c>
    </row>
    <row r="28" spans="1:16" ht="60">
      <c r="A28" s="324">
        <v>19</v>
      </c>
      <c r="B28" s="382" t="s">
        <v>542</v>
      </c>
      <c r="C28" s="383" t="s">
        <v>370</v>
      </c>
      <c r="D28" s="383" t="s">
        <v>31</v>
      </c>
      <c r="E28" s="383" t="s">
        <v>60</v>
      </c>
      <c r="F28" s="389" t="s">
        <v>584</v>
      </c>
      <c r="G28" s="384" t="s">
        <v>667</v>
      </c>
      <c r="H28" s="390">
        <v>1</v>
      </c>
      <c r="I28" s="386" t="s">
        <v>191</v>
      </c>
      <c r="J28" s="386">
        <v>450000</v>
      </c>
      <c r="K28" s="391">
        <v>0</v>
      </c>
      <c r="L28" s="386">
        <v>0</v>
      </c>
      <c r="M28" s="392">
        <v>0</v>
      </c>
      <c r="N28" s="392"/>
      <c r="O28" s="386">
        <f t="shared" si="1"/>
        <v>450000</v>
      </c>
      <c r="P28" s="392">
        <v>0</v>
      </c>
    </row>
    <row r="29" spans="1:16" ht="60">
      <c r="A29" s="324">
        <v>20</v>
      </c>
      <c r="B29" s="382" t="s">
        <v>665</v>
      </c>
      <c r="C29" s="383" t="s">
        <v>370</v>
      </c>
      <c r="D29" s="383" t="s">
        <v>31</v>
      </c>
      <c r="E29" s="383" t="s">
        <v>60</v>
      </c>
      <c r="F29" s="389" t="s">
        <v>584</v>
      </c>
      <c r="G29" s="384" t="s">
        <v>668</v>
      </c>
      <c r="H29" s="390">
        <v>1</v>
      </c>
      <c r="I29" s="386" t="s">
        <v>470</v>
      </c>
      <c r="J29" s="386">
        <v>156506.26</v>
      </c>
      <c r="K29" s="391">
        <v>0</v>
      </c>
      <c r="L29" s="386">
        <v>0</v>
      </c>
      <c r="M29" s="392">
        <v>0</v>
      </c>
      <c r="N29" s="392"/>
      <c r="O29" s="386">
        <f t="shared" si="1"/>
        <v>156506.26</v>
      </c>
      <c r="P29" s="392">
        <v>0</v>
      </c>
    </row>
    <row r="30" spans="1:16" ht="30">
      <c r="A30" s="324">
        <v>21</v>
      </c>
      <c r="B30" s="382" t="s">
        <v>29</v>
      </c>
      <c r="C30" s="383" t="s">
        <v>370</v>
      </c>
      <c r="D30" s="383" t="s">
        <v>31</v>
      </c>
      <c r="E30" s="383" t="s">
        <v>60</v>
      </c>
      <c r="F30" s="389" t="s">
        <v>584</v>
      </c>
      <c r="G30" s="384" t="s">
        <v>669</v>
      </c>
      <c r="H30" s="390">
        <v>1</v>
      </c>
      <c r="I30" s="386" t="s">
        <v>191</v>
      </c>
      <c r="J30" s="386">
        <v>396128.3</v>
      </c>
      <c r="K30" s="391">
        <v>0</v>
      </c>
      <c r="L30" s="386">
        <v>0</v>
      </c>
      <c r="M30" s="392">
        <v>0</v>
      </c>
      <c r="N30" s="392"/>
      <c r="O30" s="386">
        <f t="shared" si="1"/>
        <v>396128.3</v>
      </c>
      <c r="P30" s="392">
        <v>0</v>
      </c>
    </row>
    <row r="31" spans="1:16" ht="30">
      <c r="A31" s="324">
        <v>22</v>
      </c>
      <c r="B31" s="382" t="s">
        <v>29</v>
      </c>
      <c r="C31" s="383" t="s">
        <v>370</v>
      </c>
      <c r="D31" s="383" t="s">
        <v>31</v>
      </c>
      <c r="E31" s="383" t="s">
        <v>60</v>
      </c>
      <c r="F31" s="389" t="s">
        <v>584</v>
      </c>
      <c r="G31" s="384" t="s">
        <v>670</v>
      </c>
      <c r="H31" s="390">
        <v>1</v>
      </c>
      <c r="I31" s="386" t="s">
        <v>191</v>
      </c>
      <c r="J31" s="386">
        <v>282969.17</v>
      </c>
      <c r="K31" s="391">
        <v>0</v>
      </c>
      <c r="L31" s="386">
        <v>0</v>
      </c>
      <c r="M31" s="392">
        <v>0</v>
      </c>
      <c r="N31" s="392"/>
      <c r="O31" s="386">
        <f t="shared" si="1"/>
        <v>282969.17</v>
      </c>
      <c r="P31" s="392">
        <v>0</v>
      </c>
    </row>
    <row r="32" spans="1:16" ht="15">
      <c r="A32" s="544" t="s">
        <v>671</v>
      </c>
      <c r="B32" s="545"/>
      <c r="C32" s="545"/>
      <c r="D32" s="545"/>
      <c r="E32" s="545"/>
      <c r="F32" s="545"/>
      <c r="G32" s="545"/>
      <c r="H32" s="545"/>
      <c r="I32" s="546"/>
      <c r="J32" s="386">
        <f>SUBTOTAL(9,J19:J31)</f>
        <v>10211445.700000001</v>
      </c>
      <c r="K32" s="386">
        <f>SUBTOTAL(9,K19:K31)</f>
        <v>964502.1725</v>
      </c>
      <c r="L32" s="386">
        <f>SUBTOTAL(9,L19:L31)</f>
        <v>964502.1725</v>
      </c>
      <c r="M32" s="386">
        <f>SUBTOTAL(9,M19:M31)</f>
        <v>0</v>
      </c>
      <c r="N32" s="386"/>
      <c r="O32" s="386">
        <f>SUBTOTAL(9,O19:O31)</f>
        <v>7317939.182499999</v>
      </c>
      <c r="P32" s="386">
        <f>SUBTOTAL(9,P19:P31)</f>
        <v>964502.1825</v>
      </c>
    </row>
    <row r="33" spans="1:16" ht="15">
      <c r="A33" s="540"/>
      <c r="B33" s="541"/>
      <c r="C33" s="541"/>
      <c r="D33" s="541"/>
      <c r="E33" s="541"/>
      <c r="F33" s="541"/>
      <c r="G33" s="541"/>
      <c r="H33" s="541"/>
      <c r="I33" s="541"/>
      <c r="J33" s="541"/>
      <c r="K33" s="541"/>
      <c r="L33" s="541"/>
      <c r="M33" s="541"/>
      <c r="N33" s="541"/>
      <c r="O33" s="541"/>
      <c r="P33" s="543"/>
    </row>
    <row r="34" spans="1:16" ht="15">
      <c r="A34" s="398"/>
      <c r="B34" s="399"/>
      <c r="C34" s="399"/>
      <c r="D34" s="399"/>
      <c r="E34" s="399"/>
      <c r="F34" s="399"/>
      <c r="G34" s="535" t="s">
        <v>672</v>
      </c>
      <c r="H34" s="535"/>
      <c r="I34" s="535"/>
      <c r="J34" s="535"/>
      <c r="K34" s="535"/>
      <c r="L34" s="535"/>
      <c r="M34" s="399"/>
      <c r="N34" s="399"/>
      <c r="O34" s="399"/>
      <c r="P34" s="400"/>
    </row>
    <row r="35" spans="1:16" ht="30">
      <c r="A35" s="401">
        <v>23</v>
      </c>
      <c r="B35" s="382" t="s">
        <v>29</v>
      </c>
      <c r="C35" s="383" t="s">
        <v>370</v>
      </c>
      <c r="D35" s="383" t="s">
        <v>31</v>
      </c>
      <c r="E35" s="383" t="s">
        <v>60</v>
      </c>
      <c r="F35" s="389" t="s">
        <v>584</v>
      </c>
      <c r="G35" s="384" t="s">
        <v>673</v>
      </c>
      <c r="H35" s="390">
        <v>1</v>
      </c>
      <c r="I35" s="386" t="s">
        <v>191</v>
      </c>
      <c r="J35" s="386">
        <v>65450</v>
      </c>
      <c r="K35" s="391">
        <v>0</v>
      </c>
      <c r="L35" s="386">
        <v>0</v>
      </c>
      <c r="M35" s="392">
        <v>0</v>
      </c>
      <c r="N35" s="392"/>
      <c r="O35" s="386">
        <f>J35</f>
        <v>65450</v>
      </c>
      <c r="P35" s="392">
        <v>0</v>
      </c>
    </row>
    <row r="36" spans="1:16" ht="30">
      <c r="A36" s="401">
        <v>24</v>
      </c>
      <c r="B36" s="382" t="s">
        <v>29</v>
      </c>
      <c r="C36" s="383" t="s">
        <v>370</v>
      </c>
      <c r="D36" s="383" t="s">
        <v>31</v>
      </c>
      <c r="E36" s="383" t="s">
        <v>60</v>
      </c>
      <c r="F36" s="389" t="s">
        <v>584</v>
      </c>
      <c r="G36" s="384" t="s">
        <v>674</v>
      </c>
      <c r="H36" s="390">
        <v>1</v>
      </c>
      <c r="I36" s="386" t="s">
        <v>470</v>
      </c>
      <c r="J36" s="386">
        <v>600000</v>
      </c>
      <c r="K36" s="391">
        <v>0</v>
      </c>
      <c r="L36" s="386">
        <v>0</v>
      </c>
      <c r="M36" s="392">
        <v>0</v>
      </c>
      <c r="N36" s="392"/>
      <c r="O36" s="386">
        <v>300000</v>
      </c>
      <c r="P36" s="386">
        <v>300000</v>
      </c>
    </row>
    <row r="37" spans="1:16" ht="75">
      <c r="A37" s="401">
        <v>25</v>
      </c>
      <c r="B37" s="382" t="s">
        <v>463</v>
      </c>
      <c r="C37" s="383" t="s">
        <v>370</v>
      </c>
      <c r="D37" s="383" t="s">
        <v>31</v>
      </c>
      <c r="E37" s="383" t="s">
        <v>60</v>
      </c>
      <c r="F37" s="389" t="s">
        <v>584</v>
      </c>
      <c r="G37" s="384" t="s">
        <v>675</v>
      </c>
      <c r="H37" s="390">
        <v>1</v>
      </c>
      <c r="I37" s="386" t="s">
        <v>191</v>
      </c>
      <c r="J37" s="386">
        <v>53000</v>
      </c>
      <c r="K37" s="391">
        <v>0</v>
      </c>
      <c r="L37" s="386">
        <v>0</v>
      </c>
      <c r="M37" s="392">
        <v>0</v>
      </c>
      <c r="N37" s="392"/>
      <c r="O37" s="386">
        <f>J37</f>
        <v>53000</v>
      </c>
      <c r="P37" s="392">
        <v>0</v>
      </c>
    </row>
    <row r="38" spans="1:16" ht="30">
      <c r="A38" s="401">
        <v>26</v>
      </c>
      <c r="B38" s="382" t="s">
        <v>29</v>
      </c>
      <c r="C38" s="383" t="s">
        <v>370</v>
      </c>
      <c r="D38" s="383" t="s">
        <v>31</v>
      </c>
      <c r="E38" s="383" t="s">
        <v>60</v>
      </c>
      <c r="F38" s="389" t="s">
        <v>584</v>
      </c>
      <c r="G38" s="384" t="s">
        <v>676</v>
      </c>
      <c r="H38" s="390">
        <v>1</v>
      </c>
      <c r="I38" s="386" t="s">
        <v>470</v>
      </c>
      <c r="J38" s="386">
        <v>2362307.89</v>
      </c>
      <c r="K38" s="391"/>
      <c r="L38" s="386">
        <v>1181153.94</v>
      </c>
      <c r="M38" s="392">
        <v>0</v>
      </c>
      <c r="N38" s="392">
        <f>J38/2</f>
        <v>1181153.945</v>
      </c>
      <c r="O38" s="386"/>
      <c r="P38" s="392">
        <v>0</v>
      </c>
    </row>
    <row r="39" spans="1:16" ht="135">
      <c r="A39" s="401">
        <v>27</v>
      </c>
      <c r="B39" s="382" t="s">
        <v>331</v>
      </c>
      <c r="C39" s="383" t="s">
        <v>59</v>
      </c>
      <c r="D39" s="402" t="s">
        <v>204</v>
      </c>
      <c r="E39" s="383" t="s">
        <v>60</v>
      </c>
      <c r="F39" s="383" t="s">
        <v>677</v>
      </c>
      <c r="G39" s="384" t="s">
        <v>678</v>
      </c>
      <c r="H39" s="385">
        <v>1</v>
      </c>
      <c r="I39" s="324" t="s">
        <v>470</v>
      </c>
      <c r="J39" s="386">
        <v>3498489.14</v>
      </c>
      <c r="K39" s="391">
        <v>0</v>
      </c>
      <c r="L39" s="386">
        <f>J39-O39</f>
        <v>2778266.02</v>
      </c>
      <c r="M39" s="386">
        <v>0</v>
      </c>
      <c r="N39" s="386"/>
      <c r="O39" s="386">
        <v>720223.12</v>
      </c>
      <c r="P39" s="392">
        <v>0</v>
      </c>
    </row>
    <row r="40" spans="1:16" ht="15">
      <c r="A40" s="536" t="s">
        <v>679</v>
      </c>
      <c r="B40" s="536"/>
      <c r="C40" s="536"/>
      <c r="D40" s="536"/>
      <c r="E40" s="536"/>
      <c r="F40" s="536"/>
      <c r="G40" s="536"/>
      <c r="H40" s="536"/>
      <c r="I40" s="536"/>
      <c r="J40" s="386">
        <f>SUM(J35:J39)</f>
        <v>6579247.03</v>
      </c>
      <c r="K40" s="391">
        <f>SUM(K35:K39)</f>
        <v>0</v>
      </c>
      <c r="L40" s="386">
        <f>SUM(L35:L39)</f>
        <v>3959419.96</v>
      </c>
      <c r="M40" s="386"/>
      <c r="N40" s="386">
        <f>N38</f>
        <v>1181153.945</v>
      </c>
      <c r="O40" s="386">
        <f>SUM(O35:O39)</f>
        <v>1138673.12</v>
      </c>
      <c r="P40" s="392">
        <f>P36</f>
        <v>300000</v>
      </c>
    </row>
    <row r="41" spans="1:16" ht="15">
      <c r="A41" s="403"/>
      <c r="B41" s="404"/>
      <c r="C41" s="405"/>
      <c r="D41" s="405"/>
      <c r="E41" s="405"/>
      <c r="F41" s="405"/>
      <c r="G41" s="406"/>
      <c r="H41" s="407"/>
      <c r="I41" s="10"/>
      <c r="J41" s="408"/>
      <c r="K41" s="409"/>
      <c r="L41" s="409"/>
      <c r="M41" s="409"/>
      <c r="N41" s="409"/>
      <c r="O41" s="409"/>
      <c r="P41" s="10"/>
    </row>
    <row r="42" spans="1:16" ht="15">
      <c r="A42" s="403"/>
      <c r="B42" s="404"/>
      <c r="C42" s="405"/>
      <c r="D42" s="405"/>
      <c r="E42" s="405"/>
      <c r="F42" s="405"/>
      <c r="G42" s="406"/>
      <c r="H42" s="407"/>
      <c r="I42" s="10"/>
      <c r="J42" s="408"/>
      <c r="K42" s="409"/>
      <c r="L42" s="409"/>
      <c r="M42" s="409"/>
      <c r="N42" s="409"/>
      <c r="O42" s="409"/>
      <c r="P42" s="10"/>
    </row>
    <row r="43" spans="1:16" ht="15">
      <c r="A43" s="403"/>
      <c r="B43" s="404"/>
      <c r="C43" s="405"/>
      <c r="D43" s="405"/>
      <c r="E43" s="405"/>
      <c r="F43" s="405"/>
      <c r="G43" s="406"/>
      <c r="H43" s="407"/>
      <c r="I43" s="10"/>
      <c r="J43" s="408"/>
      <c r="K43" s="409"/>
      <c r="L43" s="409"/>
      <c r="M43" s="409"/>
      <c r="N43" s="409"/>
      <c r="O43" s="409"/>
      <c r="P43" s="10"/>
    </row>
    <row r="44" spans="1:16" ht="60">
      <c r="A44" s="403"/>
      <c r="B44" s="404"/>
      <c r="C44" s="405"/>
      <c r="D44" s="405"/>
      <c r="E44" s="405"/>
      <c r="F44" s="405"/>
      <c r="G44" s="406"/>
      <c r="H44" s="407"/>
      <c r="I44" s="10"/>
      <c r="J44" s="381" t="s">
        <v>25</v>
      </c>
      <c r="K44" s="381" t="s">
        <v>407</v>
      </c>
      <c r="L44" s="381" t="s">
        <v>632</v>
      </c>
      <c r="M44" s="381" t="s">
        <v>26</v>
      </c>
      <c r="N44" s="381" t="str">
        <f>N6</f>
        <v>Recursos del fondo (FORTAMUN- Ramo 33)</v>
      </c>
      <c r="O44" s="381" t="s">
        <v>634</v>
      </c>
      <c r="P44" s="381" t="s">
        <v>635</v>
      </c>
    </row>
    <row r="45" spans="1:16" ht="15">
      <c r="A45" s="403"/>
      <c r="B45" s="404"/>
      <c r="C45" s="405"/>
      <c r="D45" s="405"/>
      <c r="E45" s="405"/>
      <c r="F45" s="405"/>
      <c r="G45" s="537" t="s">
        <v>651</v>
      </c>
      <c r="H45" s="538"/>
      <c r="I45" s="539"/>
      <c r="J45" s="410">
        <f>J16</f>
        <v>2973732.05</v>
      </c>
      <c r="K45" s="386">
        <v>0</v>
      </c>
      <c r="L45" s="386">
        <v>0</v>
      </c>
      <c r="M45" s="386">
        <v>0</v>
      </c>
      <c r="N45" s="386"/>
      <c r="O45" s="410">
        <f>J45</f>
        <v>2973732.05</v>
      </c>
      <c r="P45" s="386">
        <v>0</v>
      </c>
    </row>
    <row r="46" spans="1:16" ht="15">
      <c r="A46" s="403"/>
      <c r="B46" s="404"/>
      <c r="C46" s="405"/>
      <c r="D46" s="405"/>
      <c r="E46" s="405"/>
      <c r="F46" s="405"/>
      <c r="G46" s="537" t="s">
        <v>671</v>
      </c>
      <c r="H46" s="538"/>
      <c r="I46" s="539"/>
      <c r="J46" s="386">
        <f>J32</f>
        <v>10211445.700000001</v>
      </c>
      <c r="K46" s="386">
        <f>K32</f>
        <v>964502.1725</v>
      </c>
      <c r="L46" s="386">
        <f>L32</f>
        <v>964502.1725</v>
      </c>
      <c r="M46" s="386">
        <v>0</v>
      </c>
      <c r="N46" s="386"/>
      <c r="O46" s="386">
        <f>O32</f>
        <v>7317939.182499999</v>
      </c>
      <c r="P46" s="386">
        <v>1322324.46</v>
      </c>
    </row>
    <row r="47" spans="1:16" ht="15">
      <c r="A47" s="403"/>
      <c r="B47" s="404"/>
      <c r="C47" s="405"/>
      <c r="D47" s="405"/>
      <c r="E47" s="405"/>
      <c r="F47" s="405"/>
      <c r="G47" s="537" t="s">
        <v>679</v>
      </c>
      <c r="H47" s="538"/>
      <c r="I47" s="539"/>
      <c r="J47" s="386">
        <f>J40</f>
        <v>6579247.03</v>
      </c>
      <c r="K47" s="386">
        <v>0</v>
      </c>
      <c r="L47" s="386">
        <f>L40</f>
        <v>3959419.96</v>
      </c>
      <c r="M47" s="386"/>
      <c r="N47" s="386">
        <f>N40</f>
        <v>1181153.945</v>
      </c>
      <c r="O47" s="386">
        <f>O40</f>
        <v>1138673.12</v>
      </c>
      <c r="P47" s="386">
        <v>300000</v>
      </c>
    </row>
    <row r="48" spans="1:16" ht="15">
      <c r="A48" s="403"/>
      <c r="B48" s="404"/>
      <c r="C48" s="405"/>
      <c r="D48" s="405"/>
      <c r="E48" s="405"/>
      <c r="F48" s="405"/>
      <c r="G48" s="406"/>
      <c r="H48" s="411"/>
      <c r="I48" s="412"/>
      <c r="J48" s="408"/>
      <c r="K48" s="409"/>
      <c r="L48" s="409"/>
      <c r="M48" s="409"/>
      <c r="N48" s="409"/>
      <c r="O48" s="409"/>
      <c r="P48" s="10"/>
    </row>
    <row r="49" spans="1:16" ht="15">
      <c r="A49" s="403"/>
      <c r="B49" s="404"/>
      <c r="C49" s="405"/>
      <c r="D49" s="405"/>
      <c r="E49" s="405"/>
      <c r="F49" s="405"/>
      <c r="G49" s="533" t="s">
        <v>680</v>
      </c>
      <c r="H49" s="533"/>
      <c r="I49" s="533"/>
      <c r="J49" s="410">
        <f>SUM(J45:J48)</f>
        <v>19764424.78</v>
      </c>
      <c r="K49" s="386">
        <f>SUM(K45:K48)</f>
        <v>964502.1725</v>
      </c>
      <c r="L49" s="386">
        <f>SUM(L45:L48)</f>
        <v>4923922.1325</v>
      </c>
      <c r="M49" s="386">
        <f>SUM(M45:M48)</f>
        <v>0</v>
      </c>
      <c r="N49" s="386">
        <f>N47</f>
        <v>1181153.945</v>
      </c>
      <c r="O49" s="410">
        <f>SUM(O45:O48)</f>
        <v>11430344.3525</v>
      </c>
      <c r="P49" s="386">
        <f>SUM(P45:P48)</f>
        <v>1622324.46</v>
      </c>
    </row>
    <row r="50" spans="1:16" ht="15">
      <c r="A50" s="403"/>
      <c r="B50" s="404"/>
      <c r="C50" s="405"/>
      <c r="D50" s="405"/>
      <c r="E50" s="405"/>
      <c r="F50" s="405"/>
      <c r="G50" s="406"/>
      <c r="H50" s="407"/>
      <c r="I50" s="10"/>
      <c r="J50" s="408"/>
      <c r="K50" s="409"/>
      <c r="L50" s="409"/>
      <c r="M50" s="409"/>
      <c r="N50" s="409"/>
      <c r="O50" s="409"/>
      <c r="P50" s="10"/>
    </row>
    <row r="51" spans="1:16" ht="15">
      <c r="A51" s="403"/>
      <c r="B51" s="404"/>
      <c r="C51" s="405"/>
      <c r="D51" s="405"/>
      <c r="E51" s="405"/>
      <c r="F51" s="405"/>
      <c r="G51" s="533" t="s">
        <v>681</v>
      </c>
      <c r="H51" s="533"/>
      <c r="I51" s="533"/>
      <c r="J51" s="408"/>
      <c r="K51" s="534">
        <f>M49+O49+P49+N49</f>
        <v>14233822.7575</v>
      </c>
      <c r="L51" s="409"/>
      <c r="M51" s="10"/>
      <c r="N51" s="10"/>
      <c r="O51" s="409"/>
      <c r="P51" s="10"/>
    </row>
    <row r="52" spans="1:16" ht="15">
      <c r="A52" s="403"/>
      <c r="B52" s="404"/>
      <c r="C52" s="405"/>
      <c r="D52" s="405"/>
      <c r="E52" s="405"/>
      <c r="F52" s="405"/>
      <c r="G52" s="533"/>
      <c r="H52" s="533"/>
      <c r="I52" s="533"/>
      <c r="J52" s="408"/>
      <c r="K52" s="534"/>
      <c r="L52" s="409"/>
      <c r="M52" s="409"/>
      <c r="N52" s="409"/>
      <c r="O52" s="409"/>
      <c r="P52" s="10"/>
    </row>
    <row r="53" spans="1:16" ht="15">
      <c r="A53" s="413"/>
      <c r="B53" s="414"/>
      <c r="C53" s="415"/>
      <c r="D53" s="415"/>
      <c r="E53" s="415"/>
      <c r="F53" s="415"/>
      <c r="G53" s="416"/>
      <c r="H53" s="417"/>
      <c r="I53" s="418"/>
      <c r="J53" s="419"/>
      <c r="K53" s="420"/>
      <c r="L53" s="420"/>
      <c r="M53" s="420"/>
      <c r="N53" s="420"/>
      <c r="O53" s="420"/>
      <c r="P53" s="418"/>
    </row>
    <row r="54" spans="1:16" ht="15">
      <c r="A54" s="421"/>
      <c r="B54" s="421"/>
      <c r="C54" s="421"/>
      <c r="D54" s="421"/>
      <c r="E54" s="421"/>
      <c r="F54" s="421"/>
      <c r="G54" s="421"/>
      <c r="H54" s="421"/>
      <c r="I54" s="421"/>
      <c r="J54" s="421"/>
      <c r="K54" s="421"/>
      <c r="L54" s="421"/>
      <c r="M54" s="421"/>
      <c r="N54" s="421"/>
      <c r="O54" s="421"/>
      <c r="P54" s="422"/>
    </row>
    <row r="55" spans="1:16" ht="15">
      <c r="A55" s="421"/>
      <c r="B55" s="421"/>
      <c r="C55" s="421"/>
      <c r="D55" s="421"/>
      <c r="E55" s="421"/>
      <c r="F55" s="421"/>
      <c r="G55" s="421"/>
      <c r="H55" s="421"/>
      <c r="I55" s="421"/>
      <c r="J55" s="421"/>
      <c r="K55" s="421"/>
      <c r="L55" s="421"/>
      <c r="M55" s="421"/>
      <c r="N55" s="421"/>
      <c r="O55" s="421"/>
      <c r="P55" s="422"/>
    </row>
    <row r="56" spans="1:16" ht="15">
      <c r="A56" s="421"/>
      <c r="B56" s="421"/>
      <c r="C56" s="421"/>
      <c r="D56" s="421"/>
      <c r="E56" s="421"/>
      <c r="F56" s="421"/>
      <c r="G56" s="421"/>
      <c r="H56" s="421"/>
      <c r="I56" s="421"/>
      <c r="J56" s="421"/>
      <c r="K56" s="421"/>
      <c r="L56" s="421"/>
      <c r="M56" s="421"/>
      <c r="N56" s="421"/>
      <c r="O56" s="421"/>
      <c r="P56" s="422"/>
    </row>
    <row r="57" spans="1:16" ht="15">
      <c r="A57" s="421"/>
      <c r="B57" s="421"/>
      <c r="C57" s="421"/>
      <c r="D57" s="421"/>
      <c r="E57" s="421"/>
      <c r="F57" s="421"/>
      <c r="G57" s="421"/>
      <c r="H57" s="421"/>
      <c r="I57" s="421"/>
      <c r="J57" s="421"/>
      <c r="K57" s="421"/>
      <c r="L57" s="421"/>
      <c r="M57" s="421"/>
      <c r="N57" s="421"/>
      <c r="O57" s="421"/>
      <c r="P57" s="422"/>
    </row>
  </sheetData>
  <sheetProtection/>
  <mergeCells count="22">
    <mergeCell ref="C1:P1"/>
    <mergeCell ref="C3:P3"/>
    <mergeCell ref="C4:O4"/>
    <mergeCell ref="A5:E5"/>
    <mergeCell ref="F5:G5"/>
    <mergeCell ref="H5:I5"/>
    <mergeCell ref="J5:L5"/>
    <mergeCell ref="M5:P5"/>
    <mergeCell ref="A7:P7"/>
    <mergeCell ref="A16:I16"/>
    <mergeCell ref="A17:P17"/>
    <mergeCell ref="A18:P18"/>
    <mergeCell ref="A32:I32"/>
    <mergeCell ref="A33:P33"/>
    <mergeCell ref="G51:I52"/>
    <mergeCell ref="K51:K52"/>
    <mergeCell ref="G34:L34"/>
    <mergeCell ref="A40:I40"/>
    <mergeCell ref="G45:I45"/>
    <mergeCell ref="G46:I46"/>
    <mergeCell ref="G47:I47"/>
    <mergeCell ref="G49:I49"/>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J79"/>
  <sheetViews>
    <sheetView zoomScale="40" zoomScaleNormal="40" zoomScalePageLayoutView="0" workbookViewId="0" topLeftCell="E1">
      <selection activeCell="X19" sqref="X19"/>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7" customWidth="1"/>
    <col min="7" max="7" width="20.00390625" style="117" customWidth="1"/>
    <col min="8" max="8" width="21.57421875" style="117"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38.75" customHeight="1">
      <c r="G3" s="491" t="s">
        <v>563</v>
      </c>
      <c r="H3" s="491"/>
      <c r="I3" s="491"/>
      <c r="J3" s="491"/>
      <c r="K3" s="491"/>
      <c r="L3" s="491"/>
      <c r="M3" s="491"/>
      <c r="N3" s="491"/>
      <c r="O3" s="491"/>
      <c r="P3" s="491"/>
      <c r="Q3" s="491"/>
      <c r="R3" s="491"/>
      <c r="S3" s="491"/>
      <c r="T3" s="491"/>
      <c r="U3" s="491"/>
      <c r="V3" s="491"/>
      <c r="W3" s="491"/>
      <c r="X3" s="491"/>
      <c r="Y3" s="68"/>
      <c r="Z3" s="68"/>
    </row>
    <row r="4" spans="23:26" ht="48.7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63" customFormat="1" ht="42" customHeight="1">
      <c r="A7" s="512" t="s">
        <v>173</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row>
    <row r="8" spans="1:27" s="7" customFormat="1" ht="311.25" customHeight="1">
      <c r="A8" s="60" t="s">
        <v>482</v>
      </c>
      <c r="B8" s="57" t="s">
        <v>151</v>
      </c>
      <c r="C8" s="57" t="s">
        <v>29</v>
      </c>
      <c r="D8" s="57" t="s">
        <v>152</v>
      </c>
      <c r="E8" s="77" t="s">
        <v>542</v>
      </c>
      <c r="F8" s="69" t="s">
        <v>59</v>
      </c>
      <c r="G8" s="69"/>
      <c r="H8" s="69" t="s">
        <v>60</v>
      </c>
      <c r="I8" s="71" t="s">
        <v>33</v>
      </c>
      <c r="J8" s="58" t="s">
        <v>134</v>
      </c>
      <c r="K8" s="58" t="s">
        <v>179</v>
      </c>
      <c r="L8" s="71" t="s">
        <v>155</v>
      </c>
      <c r="M8" s="74" t="s">
        <v>176</v>
      </c>
      <c r="N8" s="43" t="s">
        <v>541</v>
      </c>
      <c r="O8" s="47">
        <v>30</v>
      </c>
      <c r="P8" s="48" t="s">
        <v>181</v>
      </c>
      <c r="Q8" s="33" t="s">
        <v>396</v>
      </c>
      <c r="R8" s="44">
        <v>128</v>
      </c>
      <c r="S8" s="44">
        <v>192</v>
      </c>
      <c r="T8" s="54" t="e">
        <f>#REF!/O8</f>
        <v>#REF!</v>
      </c>
      <c r="U8" s="52">
        <v>1317018.6</v>
      </c>
      <c r="W8" s="54">
        <f>U8</f>
        <v>1317018.6</v>
      </c>
      <c r="X8" s="54">
        <v>0</v>
      </c>
      <c r="Y8" s="54">
        <v>0</v>
      </c>
      <c r="Z8" s="54">
        <v>0</v>
      </c>
      <c r="AA8" s="33"/>
    </row>
    <row r="9" spans="1:27" s="10" customFormat="1" ht="22.5" customHeight="1">
      <c r="A9" s="60"/>
      <c r="B9" s="57"/>
      <c r="C9" s="57"/>
      <c r="D9" s="57"/>
      <c r="E9" s="77"/>
      <c r="F9" s="59"/>
      <c r="G9" s="59"/>
      <c r="H9" s="59"/>
      <c r="I9" s="33"/>
      <c r="J9" s="71"/>
      <c r="K9" s="71"/>
      <c r="L9" s="72"/>
      <c r="M9" s="75"/>
      <c r="N9" s="43"/>
      <c r="O9" s="48"/>
      <c r="P9" s="48"/>
      <c r="Q9" s="33"/>
      <c r="R9" s="44"/>
      <c r="S9" s="44"/>
      <c r="T9" s="54"/>
      <c r="U9" s="50"/>
      <c r="V9" s="52"/>
      <c r="W9" s="54">
        <v>0</v>
      </c>
      <c r="X9" s="50"/>
      <c r="Y9" s="54"/>
      <c r="Z9" s="54"/>
      <c r="AA9" s="33"/>
    </row>
    <row r="10" spans="1:27" s="42" customFormat="1" ht="42" customHeight="1">
      <c r="A10" s="38"/>
      <c r="B10" s="31"/>
      <c r="C10" s="31"/>
      <c r="D10" s="31"/>
      <c r="E10" s="34"/>
      <c r="F10" s="34"/>
      <c r="G10" s="34"/>
      <c r="H10" s="34"/>
      <c r="I10" s="38"/>
      <c r="J10" s="38"/>
      <c r="K10" s="38"/>
      <c r="L10" s="38"/>
      <c r="M10" s="34"/>
      <c r="N10" s="498" t="s">
        <v>398</v>
      </c>
      <c r="O10" s="498"/>
      <c r="P10" s="498"/>
      <c r="Q10" s="38"/>
      <c r="U10" s="40">
        <f>SUM(U9:U9)</f>
        <v>0</v>
      </c>
      <c r="V10" s="40">
        <f>SUM(V9:V9)</f>
        <v>0</v>
      </c>
      <c r="W10" s="40">
        <f>W8</f>
        <v>1317018.6</v>
      </c>
      <c r="X10" s="40">
        <f>SUM(X9:X9)</f>
        <v>0</v>
      </c>
      <c r="Y10" s="40">
        <f>SUM(Y9:Y9)</f>
        <v>0</v>
      </c>
      <c r="Z10" s="40">
        <f>SUM(Z9:Z9)</f>
        <v>0</v>
      </c>
      <c r="AA10" s="65"/>
    </row>
    <row r="11" spans="1:27" s="10" customFormat="1" ht="45.75" customHeight="1">
      <c r="A11" s="11"/>
      <c r="B11" s="31"/>
      <c r="C11" s="31"/>
      <c r="D11" s="31"/>
      <c r="E11" s="34"/>
      <c r="F11" s="34"/>
      <c r="G11" s="34"/>
      <c r="H11" s="34"/>
      <c r="I11" s="11"/>
      <c r="J11" s="11"/>
      <c r="K11" s="11"/>
      <c r="L11" s="11"/>
      <c r="M11" s="34"/>
      <c r="N11" s="11"/>
      <c r="O11" s="11"/>
      <c r="P11" s="11"/>
      <c r="Q11" s="11"/>
      <c r="R11" s="8"/>
      <c r="S11" s="8"/>
      <c r="T11" s="8"/>
      <c r="U11" s="23"/>
      <c r="V11" s="23"/>
      <c r="W11" s="23"/>
      <c r="X11" s="23"/>
      <c r="Y11" s="23"/>
      <c r="Z11" s="23"/>
      <c r="AA11" s="14"/>
    </row>
    <row r="12" spans="1:27" s="10" customFormat="1" ht="42" customHeight="1">
      <c r="A12" s="11"/>
      <c r="B12" s="31"/>
      <c r="C12" s="135"/>
      <c r="D12" s="135"/>
      <c r="E12" s="136"/>
      <c r="F12" s="136"/>
      <c r="G12" s="136"/>
      <c r="H12" s="34"/>
      <c r="I12" s="11"/>
      <c r="J12" s="11"/>
      <c r="K12" s="11"/>
      <c r="L12" s="11"/>
      <c r="M12" s="34"/>
      <c r="N12" s="554" t="s">
        <v>611</v>
      </c>
      <c r="O12" s="555"/>
      <c r="P12" s="555"/>
      <c r="Q12" s="555"/>
      <c r="R12" s="555"/>
      <c r="S12" s="555"/>
      <c r="T12" s="555"/>
      <c r="U12" s="556"/>
      <c r="V12" s="13"/>
      <c r="W12" s="13"/>
      <c r="X12" s="13"/>
      <c r="Y12" s="13"/>
      <c r="Z12" s="13"/>
      <c r="AA12" s="14"/>
    </row>
    <row r="13" spans="3:26" ht="19.5" customHeight="1">
      <c r="C13" s="137"/>
      <c r="D13" s="137"/>
      <c r="E13" s="192"/>
      <c r="F13" s="196"/>
      <c r="G13" s="196"/>
      <c r="N13" s="79"/>
      <c r="O13" s="80"/>
      <c r="P13" s="79"/>
      <c r="Q13" s="110"/>
      <c r="R13" s="80"/>
      <c r="S13" s="80"/>
      <c r="T13" s="81"/>
      <c r="U13" s="111"/>
      <c r="V13" s="25"/>
      <c r="W13" s="22"/>
      <c r="X13" s="22"/>
      <c r="Y13" s="22"/>
      <c r="Z13" s="22"/>
    </row>
    <row r="14" spans="3:26" ht="54" customHeight="1">
      <c r="C14" s="137"/>
      <c r="D14" s="139"/>
      <c r="E14" s="140"/>
      <c r="F14" s="196"/>
      <c r="G14" s="196"/>
      <c r="M14" s="492" t="s">
        <v>193</v>
      </c>
      <c r="N14" s="530" t="s">
        <v>603</v>
      </c>
      <c r="O14" s="148"/>
      <c r="P14" s="148" t="str">
        <f>W6</f>
        <v>Recursos Federal</v>
      </c>
      <c r="Q14" s="148"/>
      <c r="R14" s="148"/>
      <c r="S14" s="148"/>
      <c r="T14" s="148"/>
      <c r="U14" s="148" t="str">
        <f>X6</f>
        <v>Recursos Estatal</v>
      </c>
      <c r="V14" s="152" t="str">
        <f>Z6</f>
        <v>Aportacion Beneficiarios</v>
      </c>
      <c r="W14" s="22"/>
      <c r="X14" s="22"/>
      <c r="Y14" s="22"/>
      <c r="Z14" s="22"/>
    </row>
    <row r="15" spans="3:26" ht="54" customHeight="1">
      <c r="C15" s="137"/>
      <c r="D15" s="141"/>
      <c r="E15" s="140"/>
      <c r="F15" s="196"/>
      <c r="G15" s="196"/>
      <c r="M15" s="493"/>
      <c r="N15" s="532"/>
      <c r="O15" s="82" t="s">
        <v>363</v>
      </c>
      <c r="P15" s="83">
        <f>W10</f>
        <v>1317018.6</v>
      </c>
      <c r="T15" s="1"/>
      <c r="U15" s="83">
        <v>0</v>
      </c>
      <c r="V15" s="201">
        <f>SUM(U15)</f>
        <v>0</v>
      </c>
      <c r="W15" s="22"/>
      <c r="X15" s="22"/>
      <c r="Y15" s="22"/>
      <c r="Z15" s="22"/>
    </row>
    <row r="16" spans="2:26" ht="54" customHeight="1">
      <c r="B16" s="1"/>
      <c r="C16" s="153"/>
      <c r="D16" s="141"/>
      <c r="E16" s="140"/>
      <c r="F16" s="237"/>
      <c r="G16" s="237"/>
      <c r="M16" s="506"/>
      <c r="N16" s="552" t="s">
        <v>196</v>
      </c>
      <c r="O16" s="553"/>
      <c r="P16" s="83">
        <f>SUM(P15)</f>
        <v>1317018.6</v>
      </c>
      <c r="Q16" s="83"/>
      <c r="R16" s="83"/>
      <c r="S16" s="83"/>
      <c r="T16" s="83"/>
      <c r="U16" s="83">
        <f>SUM(U15)</f>
        <v>0</v>
      </c>
      <c r="V16" s="83">
        <f>SUM(U16)</f>
        <v>0</v>
      </c>
      <c r="W16" s="22"/>
      <c r="X16" s="22"/>
      <c r="Y16" s="22"/>
      <c r="Z16" s="22"/>
    </row>
    <row r="17" spans="2:26" ht="42.75" customHeight="1">
      <c r="B17" s="1"/>
      <c r="C17" s="153"/>
      <c r="D17" s="141"/>
      <c r="E17" s="140"/>
      <c r="F17" s="196"/>
      <c r="G17" s="196"/>
      <c r="M17" s="84"/>
      <c r="O17" s="108"/>
      <c r="P17" s="51"/>
      <c r="Q17" s="85"/>
      <c r="R17" s="80"/>
      <c r="S17" s="80"/>
      <c r="T17" s="1"/>
      <c r="U17" s="185"/>
      <c r="V17" s="22"/>
      <c r="W17" s="22"/>
      <c r="X17" s="22"/>
      <c r="Y17" s="22"/>
      <c r="Z17" s="22"/>
    </row>
    <row r="18" spans="2:26" ht="27.75" customHeight="1">
      <c r="B18" s="1"/>
      <c r="C18" s="153"/>
      <c r="D18" s="141"/>
      <c r="E18" s="192"/>
      <c r="F18" s="196"/>
      <c r="G18" s="196"/>
      <c r="M18" s="84"/>
      <c r="O18" s="108"/>
      <c r="P18" s="51"/>
      <c r="Q18" s="87"/>
      <c r="R18" s="80"/>
      <c r="S18" s="80"/>
      <c r="T18" s="1"/>
      <c r="U18" s="55"/>
      <c r="V18" s="22"/>
      <c r="W18" s="22"/>
      <c r="X18" s="22"/>
      <c r="Y18" s="22"/>
      <c r="Z18" s="22"/>
    </row>
    <row r="19" spans="3:15" ht="30" customHeight="1">
      <c r="C19" s="137"/>
      <c r="D19" s="137"/>
      <c r="E19" s="192"/>
      <c r="F19" s="196"/>
      <c r="G19" s="196"/>
      <c r="N19" s="73"/>
      <c r="O19" s="80"/>
    </row>
    <row r="20" spans="3:16" ht="30" customHeight="1">
      <c r="C20" s="137"/>
      <c r="D20" s="137"/>
      <c r="E20" s="192"/>
      <c r="F20" s="196"/>
      <c r="G20" s="196"/>
      <c r="N20" s="73"/>
      <c r="P20" s="73"/>
    </row>
    <row r="21" ht="30" customHeight="1">
      <c r="P21" s="112"/>
    </row>
    <row r="22" spans="5:14" ht="30" customHeight="1">
      <c r="E22" s="106"/>
      <c r="F22" s="505"/>
      <c r="G22" s="505"/>
      <c r="N22" s="113"/>
    </row>
    <row r="25" spans="18:21" ht="30" customHeight="1">
      <c r="R25" s="1"/>
      <c r="S25" s="1"/>
      <c r="T25" s="1"/>
      <c r="U25" s="1"/>
    </row>
    <row r="26" spans="18:21" ht="30" customHeight="1">
      <c r="R26" s="1"/>
      <c r="S26" s="1"/>
      <c r="T26" s="1"/>
      <c r="U26" s="1"/>
    </row>
    <row r="27" spans="14:26" ht="30" customHeight="1">
      <c r="N27" s="27"/>
      <c r="R27" s="1"/>
      <c r="S27" s="1"/>
      <c r="T27" s="1"/>
      <c r="U27" s="1"/>
      <c r="V27" s="22"/>
      <c r="W27" s="22"/>
      <c r="X27" s="22"/>
      <c r="Y27" s="22"/>
      <c r="Z27" s="22"/>
    </row>
    <row r="28" spans="14:26" ht="30" customHeight="1">
      <c r="N28" s="27"/>
      <c r="R28" s="1"/>
      <c r="S28" s="1"/>
      <c r="T28" s="1"/>
      <c r="U28" s="1"/>
      <c r="V28" s="22"/>
      <c r="W28" s="22"/>
      <c r="X28" s="22"/>
      <c r="Y28" s="22"/>
      <c r="Z28" s="22"/>
    </row>
    <row r="29" spans="14:21" ht="30" customHeight="1">
      <c r="N29" s="27"/>
      <c r="R29" s="1"/>
      <c r="S29" s="1"/>
      <c r="T29" s="1"/>
      <c r="U29" s="1"/>
    </row>
    <row r="30" spans="14:21" ht="30" customHeight="1">
      <c r="N30" s="27"/>
      <c r="R30" s="1"/>
      <c r="S30" s="1"/>
      <c r="T30" s="1"/>
      <c r="U30" s="1"/>
    </row>
    <row r="31" spans="14:21" ht="30" customHeight="1">
      <c r="N31" s="27"/>
      <c r="R31" s="1"/>
      <c r="S31" s="1"/>
      <c r="T31" s="1"/>
      <c r="U31" s="1"/>
    </row>
    <row r="32" ht="30" customHeight="1">
      <c r="N32" s="27"/>
    </row>
    <row r="33" ht="30" customHeight="1">
      <c r="N33" s="27"/>
    </row>
    <row r="34" spans="1:36" s="2" customFormat="1" ht="30" customHeight="1">
      <c r="A34" s="1"/>
      <c r="B34" s="70"/>
      <c r="C34" s="70"/>
      <c r="D34" s="70"/>
      <c r="E34" s="73"/>
      <c r="F34" s="117"/>
      <c r="G34" s="117"/>
      <c r="H34" s="117"/>
      <c r="I34" s="1"/>
      <c r="J34" s="1"/>
      <c r="K34" s="1"/>
      <c r="L34" s="1"/>
      <c r="M34" s="73"/>
      <c r="N34" s="27"/>
      <c r="P34" s="1"/>
      <c r="Q34" s="1"/>
      <c r="T34" s="4"/>
      <c r="U34" s="5"/>
      <c r="V34" s="4"/>
      <c r="W34" s="4"/>
      <c r="X34" s="4"/>
      <c r="Y34" s="4"/>
      <c r="Z34" s="4"/>
      <c r="AA34" s="1"/>
      <c r="AB34" s="1"/>
      <c r="AC34" s="1"/>
      <c r="AD34" s="1"/>
      <c r="AE34" s="1"/>
      <c r="AF34" s="1"/>
      <c r="AG34" s="1"/>
      <c r="AH34" s="1"/>
      <c r="AI34" s="1"/>
      <c r="AJ34" s="1"/>
    </row>
    <row r="35" spans="1:36" s="2" customFormat="1" ht="30" customHeight="1">
      <c r="A35" s="1"/>
      <c r="B35" s="70"/>
      <c r="C35" s="70"/>
      <c r="D35" s="70"/>
      <c r="E35" s="73"/>
      <c r="F35" s="117"/>
      <c r="G35" s="117"/>
      <c r="H35" s="117"/>
      <c r="I35" s="1"/>
      <c r="J35" s="1"/>
      <c r="K35" s="1"/>
      <c r="L35" s="1"/>
      <c r="M35" s="73"/>
      <c r="N35" s="27"/>
      <c r="P35" s="1"/>
      <c r="Q35" s="1"/>
      <c r="T35" s="4"/>
      <c r="U35" s="5"/>
      <c r="V35" s="4"/>
      <c r="W35" s="4"/>
      <c r="X35" s="4"/>
      <c r="Y35" s="4"/>
      <c r="Z35" s="4"/>
      <c r="AA35" s="1"/>
      <c r="AB35" s="1"/>
      <c r="AC35" s="1"/>
      <c r="AD35" s="1"/>
      <c r="AE35" s="1"/>
      <c r="AF35" s="1"/>
      <c r="AG35" s="1"/>
      <c r="AH35" s="1"/>
      <c r="AI35" s="1"/>
      <c r="AJ35" s="1"/>
    </row>
    <row r="36" spans="1:36" s="2" customFormat="1" ht="30" customHeight="1">
      <c r="A36" s="1"/>
      <c r="B36" s="70"/>
      <c r="C36" s="70"/>
      <c r="D36" s="70"/>
      <c r="E36" s="73"/>
      <c r="F36" s="117"/>
      <c r="G36" s="117"/>
      <c r="H36" s="117"/>
      <c r="I36" s="1"/>
      <c r="J36" s="1"/>
      <c r="K36" s="1"/>
      <c r="L36" s="1"/>
      <c r="M36" s="73"/>
      <c r="N36" s="27"/>
      <c r="P36" s="1"/>
      <c r="Q36" s="1"/>
      <c r="T36" s="4"/>
      <c r="U36" s="5"/>
      <c r="V36" s="4"/>
      <c r="W36" s="4"/>
      <c r="X36" s="4"/>
      <c r="Y36" s="4"/>
      <c r="Z36" s="4"/>
      <c r="AA36" s="1"/>
      <c r="AB36" s="1"/>
      <c r="AC36" s="1"/>
      <c r="AD36" s="1"/>
      <c r="AE36" s="1"/>
      <c r="AF36" s="1"/>
      <c r="AG36" s="1"/>
      <c r="AH36" s="1"/>
      <c r="AI36" s="1"/>
      <c r="AJ36" s="1"/>
    </row>
    <row r="37" spans="1:36" s="2" customFormat="1" ht="30" customHeight="1">
      <c r="A37" s="1"/>
      <c r="B37" s="70"/>
      <c r="C37" s="70"/>
      <c r="D37" s="70"/>
      <c r="E37" s="73"/>
      <c r="F37" s="117"/>
      <c r="G37" s="117"/>
      <c r="H37" s="117"/>
      <c r="I37" s="1"/>
      <c r="J37" s="1"/>
      <c r="K37" s="1"/>
      <c r="L37" s="1"/>
      <c r="M37" s="73"/>
      <c r="N37" s="27"/>
      <c r="P37" s="1"/>
      <c r="Q37" s="1"/>
      <c r="T37" s="4"/>
      <c r="U37" s="5"/>
      <c r="V37" s="4"/>
      <c r="W37" s="4"/>
      <c r="X37" s="4"/>
      <c r="Y37" s="4"/>
      <c r="Z37" s="4"/>
      <c r="AA37" s="1"/>
      <c r="AB37" s="1"/>
      <c r="AC37" s="1"/>
      <c r="AD37" s="1"/>
      <c r="AE37" s="1"/>
      <c r="AF37" s="1"/>
      <c r="AG37" s="1"/>
      <c r="AH37" s="1"/>
      <c r="AI37" s="1"/>
      <c r="AJ37" s="1"/>
    </row>
    <row r="38" spans="1:36" s="2" customFormat="1" ht="30" customHeight="1">
      <c r="A38" s="1"/>
      <c r="B38" s="70"/>
      <c r="C38" s="70"/>
      <c r="D38" s="70"/>
      <c r="E38" s="73"/>
      <c r="F38" s="117"/>
      <c r="G38" s="117"/>
      <c r="H38" s="117"/>
      <c r="I38" s="1"/>
      <c r="J38" s="1"/>
      <c r="K38" s="1"/>
      <c r="L38" s="1"/>
      <c r="M38" s="73"/>
      <c r="N38" s="27"/>
      <c r="P38" s="1"/>
      <c r="Q38" s="1"/>
      <c r="T38" s="4"/>
      <c r="U38" s="5"/>
      <c r="V38" s="4"/>
      <c r="W38" s="4"/>
      <c r="X38" s="4"/>
      <c r="Y38" s="4"/>
      <c r="Z38" s="4"/>
      <c r="AA38" s="1"/>
      <c r="AB38" s="1"/>
      <c r="AC38" s="1"/>
      <c r="AD38" s="1"/>
      <c r="AE38" s="1"/>
      <c r="AF38" s="1"/>
      <c r="AG38" s="1"/>
      <c r="AH38" s="1"/>
      <c r="AI38" s="1"/>
      <c r="AJ38" s="1"/>
    </row>
    <row r="39" spans="1:36" s="2" customFormat="1" ht="30" customHeight="1">
      <c r="A39" s="1"/>
      <c r="B39" s="70"/>
      <c r="C39" s="70"/>
      <c r="D39" s="70"/>
      <c r="E39" s="73"/>
      <c r="F39" s="117"/>
      <c r="G39" s="117"/>
      <c r="H39" s="117"/>
      <c r="I39" s="1"/>
      <c r="J39" s="1"/>
      <c r="K39" s="1"/>
      <c r="L39" s="1"/>
      <c r="M39" s="73"/>
      <c r="N39" s="27"/>
      <c r="P39" s="1"/>
      <c r="Q39" s="1"/>
      <c r="T39" s="4"/>
      <c r="U39" s="5"/>
      <c r="V39" s="4"/>
      <c r="W39" s="4"/>
      <c r="X39" s="4"/>
      <c r="Y39" s="4"/>
      <c r="Z39" s="4"/>
      <c r="AA39" s="1"/>
      <c r="AB39" s="1"/>
      <c r="AC39" s="1"/>
      <c r="AD39" s="1"/>
      <c r="AE39" s="1"/>
      <c r="AF39" s="1"/>
      <c r="AG39" s="1"/>
      <c r="AH39" s="1"/>
      <c r="AI39" s="1"/>
      <c r="AJ39" s="1"/>
    </row>
    <row r="40" spans="1:36" s="2" customFormat="1" ht="30" customHeight="1">
      <c r="A40" s="1"/>
      <c r="B40" s="70"/>
      <c r="C40" s="70"/>
      <c r="D40" s="70"/>
      <c r="E40" s="73"/>
      <c r="F40" s="117"/>
      <c r="G40" s="117"/>
      <c r="H40" s="117"/>
      <c r="I40" s="1"/>
      <c r="J40" s="1"/>
      <c r="K40" s="1"/>
      <c r="L40" s="1"/>
      <c r="M40" s="73"/>
      <c r="N40" s="27"/>
      <c r="P40" s="1"/>
      <c r="Q40" s="1"/>
      <c r="T40" s="4"/>
      <c r="U40" s="5"/>
      <c r="V40" s="4"/>
      <c r="W40" s="4"/>
      <c r="X40" s="4"/>
      <c r="Y40" s="4"/>
      <c r="Z40" s="4"/>
      <c r="AA40" s="1"/>
      <c r="AB40" s="1"/>
      <c r="AC40" s="1"/>
      <c r="AD40" s="1"/>
      <c r="AE40" s="1"/>
      <c r="AF40" s="1"/>
      <c r="AG40" s="1"/>
      <c r="AH40" s="1"/>
      <c r="AI40" s="1"/>
      <c r="AJ40" s="1"/>
    </row>
    <row r="41" spans="1:36" s="2" customFormat="1" ht="30" customHeight="1">
      <c r="A41" s="1"/>
      <c r="B41" s="70"/>
      <c r="C41" s="70"/>
      <c r="D41" s="70"/>
      <c r="E41" s="73"/>
      <c r="F41" s="117"/>
      <c r="G41" s="117"/>
      <c r="H41" s="117"/>
      <c r="I41" s="1"/>
      <c r="J41" s="1"/>
      <c r="K41" s="1"/>
      <c r="L41" s="1"/>
      <c r="M41" s="73"/>
      <c r="N41" s="27"/>
      <c r="P41" s="1"/>
      <c r="Q41" s="1"/>
      <c r="T41" s="4"/>
      <c r="U41" s="5"/>
      <c r="V41" s="4"/>
      <c r="W41" s="4"/>
      <c r="X41" s="4"/>
      <c r="Y41" s="4"/>
      <c r="Z41" s="4"/>
      <c r="AA41" s="1"/>
      <c r="AB41" s="1"/>
      <c r="AC41" s="1"/>
      <c r="AD41" s="1"/>
      <c r="AE41" s="1"/>
      <c r="AF41" s="1"/>
      <c r="AG41" s="1"/>
      <c r="AH41" s="1"/>
      <c r="AI41" s="1"/>
      <c r="AJ41" s="1"/>
    </row>
    <row r="42" spans="1:36" s="2" customFormat="1" ht="30" customHeight="1">
      <c r="A42" s="1"/>
      <c r="B42" s="70"/>
      <c r="C42" s="70"/>
      <c r="D42" s="70"/>
      <c r="E42" s="73"/>
      <c r="F42" s="117"/>
      <c r="G42" s="117"/>
      <c r="H42" s="117"/>
      <c r="I42" s="1"/>
      <c r="J42" s="1"/>
      <c r="K42" s="1"/>
      <c r="L42" s="1"/>
      <c r="M42" s="73"/>
      <c r="N42" s="27"/>
      <c r="P42" s="1"/>
      <c r="Q42" s="1"/>
      <c r="T42" s="4"/>
      <c r="U42" s="5"/>
      <c r="V42" s="4"/>
      <c r="W42" s="4"/>
      <c r="X42" s="4"/>
      <c r="Y42" s="4"/>
      <c r="Z42" s="4"/>
      <c r="AA42" s="1"/>
      <c r="AB42" s="1"/>
      <c r="AC42" s="1"/>
      <c r="AD42" s="1"/>
      <c r="AE42" s="1"/>
      <c r="AF42" s="1"/>
      <c r="AG42" s="1"/>
      <c r="AH42" s="1"/>
      <c r="AI42" s="1"/>
      <c r="AJ42" s="1"/>
    </row>
    <row r="43" spans="1:36" s="2" customFormat="1" ht="30" customHeight="1">
      <c r="A43" s="1"/>
      <c r="B43" s="70"/>
      <c r="C43" s="70"/>
      <c r="D43" s="70"/>
      <c r="E43" s="73"/>
      <c r="F43" s="117"/>
      <c r="G43" s="117"/>
      <c r="H43" s="117"/>
      <c r="I43" s="1"/>
      <c r="J43" s="1"/>
      <c r="K43" s="1"/>
      <c r="L43" s="1"/>
      <c r="M43" s="73"/>
      <c r="N43" s="27"/>
      <c r="P43" s="1"/>
      <c r="Q43" s="1"/>
      <c r="T43" s="4"/>
      <c r="U43" s="5"/>
      <c r="V43" s="4"/>
      <c r="W43" s="4"/>
      <c r="X43" s="4"/>
      <c r="Y43" s="4"/>
      <c r="Z43" s="4"/>
      <c r="AA43" s="1"/>
      <c r="AB43" s="1"/>
      <c r="AC43" s="1"/>
      <c r="AD43" s="1"/>
      <c r="AE43" s="1"/>
      <c r="AF43" s="1"/>
      <c r="AG43" s="1"/>
      <c r="AH43" s="1"/>
      <c r="AI43" s="1"/>
      <c r="AJ43" s="1"/>
    </row>
    <row r="44" spans="1:36" s="2" customFormat="1" ht="30" customHeight="1">
      <c r="A44" s="1"/>
      <c r="B44" s="70"/>
      <c r="C44" s="70"/>
      <c r="D44" s="70"/>
      <c r="E44" s="73"/>
      <c r="F44" s="117"/>
      <c r="G44" s="117"/>
      <c r="H44" s="117"/>
      <c r="I44" s="1"/>
      <c r="J44" s="1"/>
      <c r="K44" s="1"/>
      <c r="L44" s="1"/>
      <c r="M44" s="73"/>
      <c r="N44" s="27"/>
      <c r="P44" s="1"/>
      <c r="Q44" s="1"/>
      <c r="T44" s="4"/>
      <c r="U44" s="5"/>
      <c r="V44" s="4"/>
      <c r="W44" s="4"/>
      <c r="X44" s="4"/>
      <c r="Y44" s="4"/>
      <c r="Z44" s="4"/>
      <c r="AA44" s="1"/>
      <c r="AB44" s="1"/>
      <c r="AC44" s="1"/>
      <c r="AD44" s="1"/>
      <c r="AE44" s="1"/>
      <c r="AF44" s="1"/>
      <c r="AG44" s="1"/>
      <c r="AH44" s="1"/>
      <c r="AI44" s="1"/>
      <c r="AJ44" s="1"/>
    </row>
    <row r="45" spans="1:36" s="2" customFormat="1" ht="30" customHeight="1">
      <c r="A45" s="1"/>
      <c r="B45" s="70"/>
      <c r="C45" s="70"/>
      <c r="D45" s="70"/>
      <c r="E45" s="73"/>
      <c r="F45" s="117"/>
      <c r="G45" s="117"/>
      <c r="H45" s="117"/>
      <c r="I45" s="1"/>
      <c r="J45" s="1"/>
      <c r="K45" s="1"/>
      <c r="L45" s="1"/>
      <c r="M45" s="73"/>
      <c r="N45" s="27"/>
      <c r="P45" s="1"/>
      <c r="Q45" s="1"/>
      <c r="T45" s="4"/>
      <c r="U45" s="5"/>
      <c r="V45" s="4"/>
      <c r="W45" s="4"/>
      <c r="X45" s="4"/>
      <c r="Y45" s="4"/>
      <c r="Z45" s="4"/>
      <c r="AA45" s="1"/>
      <c r="AB45" s="1"/>
      <c r="AC45" s="1"/>
      <c r="AD45" s="1"/>
      <c r="AE45" s="1"/>
      <c r="AF45" s="1"/>
      <c r="AG45" s="1"/>
      <c r="AH45" s="1"/>
      <c r="AI45" s="1"/>
      <c r="AJ45" s="1"/>
    </row>
    <row r="46" spans="1:36" s="2" customFormat="1" ht="30" customHeight="1">
      <c r="A46" s="1"/>
      <c r="B46" s="70"/>
      <c r="C46" s="70"/>
      <c r="D46" s="70"/>
      <c r="E46" s="73"/>
      <c r="F46" s="117"/>
      <c r="G46" s="117"/>
      <c r="H46" s="117"/>
      <c r="I46" s="1"/>
      <c r="J46" s="1"/>
      <c r="K46" s="1"/>
      <c r="L46" s="1"/>
      <c r="M46" s="73"/>
      <c r="N46" s="27"/>
      <c r="P46" s="1"/>
      <c r="Q46" s="1"/>
      <c r="T46" s="4"/>
      <c r="U46" s="5"/>
      <c r="V46" s="4"/>
      <c r="W46" s="4"/>
      <c r="X46" s="4"/>
      <c r="Y46" s="4"/>
      <c r="Z46" s="4"/>
      <c r="AA46" s="1"/>
      <c r="AB46" s="1"/>
      <c r="AC46" s="1"/>
      <c r="AD46" s="1"/>
      <c r="AE46" s="1"/>
      <c r="AF46" s="1"/>
      <c r="AG46" s="1"/>
      <c r="AH46" s="1"/>
      <c r="AI46" s="1"/>
      <c r="AJ46" s="1"/>
    </row>
    <row r="47" spans="1:36" s="2" customFormat="1" ht="30" customHeight="1">
      <c r="A47" s="1"/>
      <c r="B47" s="70"/>
      <c r="C47" s="70"/>
      <c r="D47" s="70"/>
      <c r="E47" s="73"/>
      <c r="F47" s="117"/>
      <c r="G47" s="117"/>
      <c r="H47" s="117"/>
      <c r="I47" s="1"/>
      <c r="J47" s="1"/>
      <c r="K47" s="1"/>
      <c r="L47" s="1"/>
      <c r="M47" s="73"/>
      <c r="N47" s="27"/>
      <c r="P47" s="1"/>
      <c r="Q47" s="1"/>
      <c r="T47" s="4"/>
      <c r="U47" s="5"/>
      <c r="V47" s="4"/>
      <c r="W47" s="4"/>
      <c r="X47" s="4"/>
      <c r="Y47" s="4"/>
      <c r="Z47" s="4"/>
      <c r="AA47" s="1"/>
      <c r="AB47" s="1"/>
      <c r="AC47" s="1"/>
      <c r="AD47" s="1"/>
      <c r="AE47" s="1"/>
      <c r="AF47" s="1"/>
      <c r="AG47" s="1"/>
      <c r="AH47" s="1"/>
      <c r="AI47" s="1"/>
      <c r="AJ47" s="1"/>
    </row>
    <row r="48" spans="1:36" s="2" customFormat="1" ht="30" customHeight="1">
      <c r="A48" s="1"/>
      <c r="B48" s="70"/>
      <c r="C48" s="70"/>
      <c r="D48" s="70"/>
      <c r="E48" s="73"/>
      <c r="F48" s="117"/>
      <c r="G48" s="117"/>
      <c r="H48" s="117"/>
      <c r="I48" s="1"/>
      <c r="J48" s="1"/>
      <c r="K48" s="1"/>
      <c r="L48" s="1"/>
      <c r="M48" s="73"/>
      <c r="N48" s="27"/>
      <c r="P48" s="1"/>
      <c r="Q48" s="1"/>
      <c r="T48" s="4"/>
      <c r="U48" s="5"/>
      <c r="V48" s="4"/>
      <c r="W48" s="4"/>
      <c r="X48" s="4"/>
      <c r="Y48" s="4"/>
      <c r="Z48" s="4"/>
      <c r="AA48" s="1"/>
      <c r="AB48" s="1"/>
      <c r="AC48" s="1"/>
      <c r="AD48" s="1"/>
      <c r="AE48" s="1"/>
      <c r="AF48" s="1"/>
      <c r="AG48" s="1"/>
      <c r="AH48" s="1"/>
      <c r="AI48" s="1"/>
      <c r="AJ48" s="1"/>
    </row>
    <row r="49" spans="1:36" s="2" customFormat="1" ht="30" customHeight="1">
      <c r="A49" s="1"/>
      <c r="B49" s="70"/>
      <c r="C49" s="70"/>
      <c r="D49" s="70"/>
      <c r="E49" s="73"/>
      <c r="F49" s="117"/>
      <c r="G49" s="117"/>
      <c r="H49" s="117"/>
      <c r="I49" s="1"/>
      <c r="J49" s="1"/>
      <c r="K49" s="1"/>
      <c r="L49" s="1"/>
      <c r="M49" s="73"/>
      <c r="N49" s="27"/>
      <c r="P49" s="1"/>
      <c r="Q49" s="1"/>
      <c r="T49" s="4"/>
      <c r="U49" s="5"/>
      <c r="V49" s="4"/>
      <c r="W49" s="4"/>
      <c r="X49" s="4"/>
      <c r="Y49" s="4"/>
      <c r="Z49" s="4"/>
      <c r="AA49" s="1"/>
      <c r="AB49" s="1"/>
      <c r="AC49" s="1"/>
      <c r="AD49" s="1"/>
      <c r="AE49" s="1"/>
      <c r="AF49" s="1"/>
      <c r="AG49" s="1"/>
      <c r="AH49" s="1"/>
      <c r="AI49" s="1"/>
      <c r="AJ49" s="1"/>
    </row>
    <row r="50" spans="1:36" s="2" customFormat="1" ht="30" customHeight="1">
      <c r="A50" s="1"/>
      <c r="B50" s="70"/>
      <c r="C50" s="70"/>
      <c r="D50" s="70"/>
      <c r="E50" s="73"/>
      <c r="F50" s="117"/>
      <c r="G50" s="117"/>
      <c r="H50" s="117"/>
      <c r="I50" s="1"/>
      <c r="J50" s="1"/>
      <c r="K50" s="1"/>
      <c r="L50" s="1"/>
      <c r="M50" s="73"/>
      <c r="N50" s="27"/>
      <c r="P50" s="1"/>
      <c r="Q50" s="1"/>
      <c r="T50" s="4"/>
      <c r="U50" s="5"/>
      <c r="V50" s="4"/>
      <c r="W50" s="4"/>
      <c r="X50" s="4"/>
      <c r="Y50" s="4"/>
      <c r="Z50" s="4"/>
      <c r="AA50" s="1"/>
      <c r="AB50" s="1"/>
      <c r="AC50" s="1"/>
      <c r="AD50" s="1"/>
      <c r="AE50" s="1"/>
      <c r="AF50" s="1"/>
      <c r="AG50" s="1"/>
      <c r="AH50" s="1"/>
      <c r="AI50" s="1"/>
      <c r="AJ50" s="1"/>
    </row>
    <row r="51" spans="1:36" s="2" customFormat="1" ht="30" customHeight="1">
      <c r="A51" s="1"/>
      <c r="B51" s="70"/>
      <c r="C51" s="70"/>
      <c r="D51" s="70"/>
      <c r="E51" s="73"/>
      <c r="F51" s="117"/>
      <c r="G51" s="117"/>
      <c r="H51" s="117"/>
      <c r="I51" s="1"/>
      <c r="J51" s="1"/>
      <c r="K51" s="1"/>
      <c r="L51" s="1"/>
      <c r="M51" s="73"/>
      <c r="N51" s="27"/>
      <c r="P51" s="1"/>
      <c r="Q51" s="1"/>
      <c r="T51" s="4"/>
      <c r="U51" s="5"/>
      <c r="V51" s="4"/>
      <c r="W51" s="4"/>
      <c r="X51" s="4"/>
      <c r="Y51" s="4"/>
      <c r="Z51" s="4"/>
      <c r="AA51" s="1"/>
      <c r="AB51" s="1"/>
      <c r="AC51" s="1"/>
      <c r="AD51" s="1"/>
      <c r="AE51" s="1"/>
      <c r="AF51" s="1"/>
      <c r="AG51" s="1"/>
      <c r="AH51" s="1"/>
      <c r="AI51" s="1"/>
      <c r="AJ51" s="1"/>
    </row>
    <row r="52" spans="1:36" s="2" customFormat="1" ht="30" customHeight="1">
      <c r="A52" s="1"/>
      <c r="B52" s="70"/>
      <c r="C52" s="70"/>
      <c r="D52" s="70"/>
      <c r="E52" s="73"/>
      <c r="F52" s="117"/>
      <c r="G52" s="117"/>
      <c r="H52" s="117"/>
      <c r="I52" s="1"/>
      <c r="J52" s="1"/>
      <c r="K52" s="1"/>
      <c r="L52" s="1"/>
      <c r="M52" s="73"/>
      <c r="N52" s="27"/>
      <c r="P52" s="1"/>
      <c r="Q52" s="1"/>
      <c r="T52" s="4"/>
      <c r="U52" s="5"/>
      <c r="V52" s="4"/>
      <c r="W52" s="4"/>
      <c r="X52" s="4"/>
      <c r="Y52" s="4"/>
      <c r="Z52" s="4"/>
      <c r="AA52" s="1"/>
      <c r="AB52" s="1"/>
      <c r="AC52" s="1"/>
      <c r="AD52" s="1"/>
      <c r="AE52" s="1"/>
      <c r="AF52" s="1"/>
      <c r="AG52" s="1"/>
      <c r="AH52" s="1"/>
      <c r="AI52" s="1"/>
      <c r="AJ52" s="1"/>
    </row>
    <row r="53" spans="1:36" s="2" customFormat="1" ht="30" customHeight="1">
      <c r="A53" s="1"/>
      <c r="B53" s="70"/>
      <c r="C53" s="70"/>
      <c r="D53" s="70"/>
      <c r="E53" s="73"/>
      <c r="F53" s="117"/>
      <c r="G53" s="117"/>
      <c r="H53" s="117"/>
      <c r="I53" s="1"/>
      <c r="J53" s="1"/>
      <c r="K53" s="1"/>
      <c r="L53" s="1"/>
      <c r="M53" s="73"/>
      <c r="N53" s="27"/>
      <c r="P53" s="1"/>
      <c r="Q53" s="1"/>
      <c r="T53" s="4"/>
      <c r="U53" s="5"/>
      <c r="V53" s="4"/>
      <c r="W53" s="4"/>
      <c r="X53" s="4"/>
      <c r="Y53" s="4"/>
      <c r="Z53" s="4"/>
      <c r="AA53" s="1"/>
      <c r="AB53" s="1"/>
      <c r="AC53" s="1"/>
      <c r="AD53" s="1"/>
      <c r="AE53" s="1"/>
      <c r="AF53" s="1"/>
      <c r="AG53" s="1"/>
      <c r="AH53" s="1"/>
      <c r="AI53" s="1"/>
      <c r="AJ53" s="1"/>
    </row>
    <row r="54" spans="1:36" s="2" customFormat="1" ht="30" customHeight="1">
      <c r="A54" s="1"/>
      <c r="B54" s="70"/>
      <c r="C54" s="70"/>
      <c r="D54" s="70"/>
      <c r="E54" s="73"/>
      <c r="F54" s="117"/>
      <c r="G54" s="117"/>
      <c r="H54" s="117"/>
      <c r="I54" s="1"/>
      <c r="J54" s="1"/>
      <c r="K54" s="1"/>
      <c r="L54" s="1"/>
      <c r="M54" s="73"/>
      <c r="N54" s="27"/>
      <c r="P54" s="1"/>
      <c r="Q54" s="1"/>
      <c r="T54" s="4"/>
      <c r="U54" s="5"/>
      <c r="V54" s="4"/>
      <c r="W54" s="4"/>
      <c r="X54" s="4"/>
      <c r="Y54" s="4"/>
      <c r="Z54" s="4"/>
      <c r="AA54" s="1"/>
      <c r="AB54" s="1"/>
      <c r="AC54" s="1"/>
      <c r="AD54" s="1"/>
      <c r="AE54" s="1"/>
      <c r="AF54" s="1"/>
      <c r="AG54" s="1"/>
      <c r="AH54" s="1"/>
      <c r="AI54" s="1"/>
      <c r="AJ54" s="1"/>
    </row>
    <row r="55" spans="1:36" s="2" customFormat="1" ht="30" customHeight="1">
      <c r="A55" s="1"/>
      <c r="B55" s="70"/>
      <c r="C55" s="70"/>
      <c r="D55" s="70"/>
      <c r="E55" s="73"/>
      <c r="F55" s="117"/>
      <c r="G55" s="117"/>
      <c r="H55" s="117"/>
      <c r="I55" s="1"/>
      <c r="J55" s="1"/>
      <c r="K55" s="1"/>
      <c r="L55" s="1"/>
      <c r="M55" s="73"/>
      <c r="N55" s="27"/>
      <c r="P55" s="1"/>
      <c r="Q55" s="1"/>
      <c r="T55" s="4"/>
      <c r="U55" s="5"/>
      <c r="V55" s="4"/>
      <c r="W55" s="4"/>
      <c r="X55" s="4"/>
      <c r="Y55" s="4"/>
      <c r="Z55" s="4"/>
      <c r="AA55" s="1"/>
      <c r="AB55" s="1"/>
      <c r="AC55" s="1"/>
      <c r="AD55" s="1"/>
      <c r="AE55" s="1"/>
      <c r="AF55" s="1"/>
      <c r="AG55" s="1"/>
      <c r="AH55" s="1"/>
      <c r="AI55" s="1"/>
      <c r="AJ55" s="1"/>
    </row>
    <row r="56" spans="1:36" s="2" customFormat="1" ht="30" customHeight="1">
      <c r="A56" s="1"/>
      <c r="B56" s="70"/>
      <c r="C56" s="70"/>
      <c r="D56" s="70"/>
      <c r="E56" s="73"/>
      <c r="F56" s="117"/>
      <c r="G56" s="117"/>
      <c r="H56" s="117"/>
      <c r="I56" s="1"/>
      <c r="J56" s="1"/>
      <c r="K56" s="1"/>
      <c r="L56" s="1"/>
      <c r="M56" s="73"/>
      <c r="N56" s="27"/>
      <c r="P56" s="1"/>
      <c r="Q56" s="1"/>
      <c r="T56" s="4"/>
      <c r="U56" s="5"/>
      <c r="V56" s="4"/>
      <c r="W56" s="4"/>
      <c r="X56" s="4"/>
      <c r="Y56" s="4"/>
      <c r="Z56" s="4"/>
      <c r="AA56" s="1"/>
      <c r="AB56" s="1"/>
      <c r="AC56" s="1"/>
      <c r="AD56" s="1"/>
      <c r="AE56" s="1"/>
      <c r="AF56" s="1"/>
      <c r="AG56" s="1"/>
      <c r="AH56" s="1"/>
      <c r="AI56" s="1"/>
      <c r="AJ56" s="1"/>
    </row>
    <row r="57" spans="1:36" s="2" customFormat="1" ht="30" customHeight="1">
      <c r="A57" s="1"/>
      <c r="B57" s="70"/>
      <c r="C57" s="70"/>
      <c r="D57" s="70"/>
      <c r="E57" s="73"/>
      <c r="F57" s="117"/>
      <c r="G57" s="117"/>
      <c r="H57" s="117"/>
      <c r="I57" s="1"/>
      <c r="J57" s="1"/>
      <c r="K57" s="1"/>
      <c r="L57" s="1"/>
      <c r="M57" s="73"/>
      <c r="N57" s="27"/>
      <c r="P57" s="1"/>
      <c r="Q57" s="1"/>
      <c r="T57" s="4"/>
      <c r="U57" s="5"/>
      <c r="V57" s="4"/>
      <c r="W57" s="4"/>
      <c r="X57" s="4"/>
      <c r="Y57" s="4"/>
      <c r="Z57" s="4"/>
      <c r="AA57" s="1"/>
      <c r="AB57" s="1"/>
      <c r="AC57" s="1"/>
      <c r="AD57" s="1"/>
      <c r="AE57" s="1"/>
      <c r="AF57" s="1"/>
      <c r="AG57" s="1"/>
      <c r="AH57" s="1"/>
      <c r="AI57" s="1"/>
      <c r="AJ57" s="1"/>
    </row>
    <row r="58" spans="1:36" s="2" customFormat="1" ht="30" customHeight="1">
      <c r="A58" s="1"/>
      <c r="B58" s="70"/>
      <c r="C58" s="70"/>
      <c r="D58" s="70"/>
      <c r="E58" s="73"/>
      <c r="F58" s="117"/>
      <c r="G58" s="117"/>
      <c r="H58" s="117"/>
      <c r="I58" s="1"/>
      <c r="J58" s="1"/>
      <c r="K58" s="1"/>
      <c r="L58" s="1"/>
      <c r="M58" s="73"/>
      <c r="N58" s="27"/>
      <c r="P58" s="1"/>
      <c r="Q58" s="1"/>
      <c r="T58" s="4"/>
      <c r="U58" s="5"/>
      <c r="V58" s="4"/>
      <c r="W58" s="4"/>
      <c r="X58" s="4"/>
      <c r="Y58" s="4"/>
      <c r="Z58" s="4"/>
      <c r="AA58" s="1"/>
      <c r="AB58" s="1"/>
      <c r="AC58" s="1"/>
      <c r="AD58" s="1"/>
      <c r="AE58" s="1"/>
      <c r="AF58" s="1"/>
      <c r="AG58" s="1"/>
      <c r="AH58" s="1"/>
      <c r="AI58" s="1"/>
      <c r="AJ58" s="1"/>
    </row>
    <row r="59" spans="1:36" s="2" customFormat="1" ht="30" customHeight="1">
      <c r="A59" s="1"/>
      <c r="B59" s="70"/>
      <c r="C59" s="70"/>
      <c r="D59" s="70"/>
      <c r="E59" s="73"/>
      <c r="F59" s="117"/>
      <c r="G59" s="117"/>
      <c r="H59" s="117"/>
      <c r="I59" s="1"/>
      <c r="J59" s="1"/>
      <c r="K59" s="1"/>
      <c r="L59" s="1"/>
      <c r="M59" s="73"/>
      <c r="N59" s="27"/>
      <c r="P59" s="1"/>
      <c r="Q59" s="1"/>
      <c r="T59" s="4"/>
      <c r="U59" s="5"/>
      <c r="V59" s="4"/>
      <c r="W59" s="4"/>
      <c r="X59" s="4"/>
      <c r="Y59" s="4"/>
      <c r="Z59" s="4"/>
      <c r="AA59" s="1"/>
      <c r="AB59" s="1"/>
      <c r="AC59" s="1"/>
      <c r="AD59" s="1"/>
      <c r="AE59" s="1"/>
      <c r="AF59" s="1"/>
      <c r="AG59" s="1"/>
      <c r="AH59" s="1"/>
      <c r="AI59" s="1"/>
      <c r="AJ59" s="1"/>
    </row>
    <row r="60" spans="1:36" s="2" customFormat="1" ht="30" customHeight="1">
      <c r="A60" s="1"/>
      <c r="B60" s="70"/>
      <c r="C60" s="70"/>
      <c r="D60" s="70"/>
      <c r="E60" s="73"/>
      <c r="F60" s="117"/>
      <c r="G60" s="117"/>
      <c r="H60" s="117"/>
      <c r="I60" s="1"/>
      <c r="J60" s="1"/>
      <c r="K60" s="1"/>
      <c r="L60" s="1"/>
      <c r="M60" s="73"/>
      <c r="N60" s="27"/>
      <c r="P60" s="1"/>
      <c r="Q60" s="1"/>
      <c r="T60" s="4"/>
      <c r="U60" s="5"/>
      <c r="V60" s="4"/>
      <c r="W60" s="4"/>
      <c r="X60" s="4"/>
      <c r="Y60" s="4"/>
      <c r="Z60" s="4"/>
      <c r="AA60" s="1"/>
      <c r="AB60" s="1"/>
      <c r="AC60" s="1"/>
      <c r="AD60" s="1"/>
      <c r="AE60" s="1"/>
      <c r="AF60" s="1"/>
      <c r="AG60" s="1"/>
      <c r="AH60" s="1"/>
      <c r="AI60" s="1"/>
      <c r="AJ60" s="1"/>
    </row>
    <row r="61" spans="1:36" s="2" customFormat="1" ht="30" customHeight="1">
      <c r="A61" s="1"/>
      <c r="B61" s="70"/>
      <c r="C61" s="70"/>
      <c r="D61" s="70"/>
      <c r="E61" s="73"/>
      <c r="F61" s="117"/>
      <c r="G61" s="117"/>
      <c r="H61" s="117"/>
      <c r="I61" s="1"/>
      <c r="J61" s="1"/>
      <c r="K61" s="1"/>
      <c r="L61" s="1"/>
      <c r="M61" s="73"/>
      <c r="N61" s="27"/>
      <c r="P61" s="1"/>
      <c r="Q61" s="1"/>
      <c r="T61" s="4"/>
      <c r="U61" s="5"/>
      <c r="V61" s="4"/>
      <c r="W61" s="4"/>
      <c r="X61" s="4"/>
      <c r="Y61" s="4"/>
      <c r="Z61" s="4"/>
      <c r="AA61" s="1"/>
      <c r="AB61" s="1"/>
      <c r="AC61" s="1"/>
      <c r="AD61" s="1"/>
      <c r="AE61" s="1"/>
      <c r="AF61" s="1"/>
      <c r="AG61" s="1"/>
      <c r="AH61" s="1"/>
      <c r="AI61" s="1"/>
      <c r="AJ61" s="1"/>
    </row>
    <row r="62" spans="1:36" s="2" customFormat="1" ht="30" customHeight="1">
      <c r="A62" s="1"/>
      <c r="B62" s="70"/>
      <c r="C62" s="70"/>
      <c r="D62" s="70"/>
      <c r="E62" s="73"/>
      <c r="F62" s="117"/>
      <c r="G62" s="117"/>
      <c r="H62" s="117"/>
      <c r="I62" s="1"/>
      <c r="J62" s="1"/>
      <c r="K62" s="1"/>
      <c r="L62" s="1"/>
      <c r="M62" s="73"/>
      <c r="N62" s="27"/>
      <c r="P62" s="1"/>
      <c r="Q62" s="1"/>
      <c r="T62" s="4"/>
      <c r="U62" s="5"/>
      <c r="V62" s="4"/>
      <c r="W62" s="4"/>
      <c r="X62" s="4"/>
      <c r="Y62" s="4"/>
      <c r="Z62" s="4"/>
      <c r="AA62" s="1"/>
      <c r="AB62" s="1"/>
      <c r="AC62" s="1"/>
      <c r="AD62" s="1"/>
      <c r="AE62" s="1"/>
      <c r="AF62" s="1"/>
      <c r="AG62" s="1"/>
      <c r="AH62" s="1"/>
      <c r="AI62" s="1"/>
      <c r="AJ62" s="1"/>
    </row>
    <row r="63" spans="1:36" s="2" customFormat="1" ht="30" customHeight="1">
      <c r="A63" s="1"/>
      <c r="B63" s="70"/>
      <c r="C63" s="70"/>
      <c r="D63" s="70"/>
      <c r="E63" s="73"/>
      <c r="F63" s="117"/>
      <c r="G63" s="117"/>
      <c r="H63" s="117"/>
      <c r="I63" s="1"/>
      <c r="J63" s="1"/>
      <c r="K63" s="1"/>
      <c r="L63" s="1"/>
      <c r="M63" s="73"/>
      <c r="N63" s="27"/>
      <c r="P63" s="1"/>
      <c r="Q63" s="1"/>
      <c r="T63" s="4"/>
      <c r="U63" s="5"/>
      <c r="V63" s="4"/>
      <c r="W63" s="4"/>
      <c r="X63" s="4"/>
      <c r="Y63" s="4"/>
      <c r="Z63" s="4"/>
      <c r="AA63" s="1"/>
      <c r="AB63" s="1"/>
      <c r="AC63" s="1"/>
      <c r="AD63" s="1"/>
      <c r="AE63" s="1"/>
      <c r="AF63" s="1"/>
      <c r="AG63" s="1"/>
      <c r="AH63" s="1"/>
      <c r="AI63" s="1"/>
      <c r="AJ63" s="1"/>
    </row>
    <row r="64" spans="1:36" s="2" customFormat="1" ht="30" customHeight="1">
      <c r="A64" s="1"/>
      <c r="B64" s="70"/>
      <c r="C64" s="70"/>
      <c r="D64" s="70"/>
      <c r="E64" s="73"/>
      <c r="F64" s="117"/>
      <c r="G64" s="117"/>
      <c r="H64" s="117"/>
      <c r="I64" s="1"/>
      <c r="J64" s="1"/>
      <c r="K64" s="1"/>
      <c r="L64" s="1"/>
      <c r="M64" s="73"/>
      <c r="N64" s="27"/>
      <c r="P64" s="1"/>
      <c r="Q64" s="1"/>
      <c r="T64" s="4"/>
      <c r="U64" s="5"/>
      <c r="V64" s="4"/>
      <c r="W64" s="4"/>
      <c r="X64" s="4"/>
      <c r="Y64" s="4"/>
      <c r="Z64" s="4"/>
      <c r="AA64" s="1"/>
      <c r="AB64" s="1"/>
      <c r="AC64" s="1"/>
      <c r="AD64" s="1"/>
      <c r="AE64" s="1"/>
      <c r="AF64" s="1"/>
      <c r="AG64" s="1"/>
      <c r="AH64" s="1"/>
      <c r="AI64" s="1"/>
      <c r="AJ64" s="1"/>
    </row>
    <row r="65" spans="1:36" s="2" customFormat="1" ht="30" customHeight="1">
      <c r="A65" s="1"/>
      <c r="B65" s="70"/>
      <c r="C65" s="70"/>
      <c r="D65" s="70"/>
      <c r="E65" s="73"/>
      <c r="F65" s="117"/>
      <c r="G65" s="117"/>
      <c r="H65" s="117"/>
      <c r="I65" s="1"/>
      <c r="J65" s="1"/>
      <c r="K65" s="1"/>
      <c r="L65" s="1"/>
      <c r="M65" s="73"/>
      <c r="N65" s="27"/>
      <c r="P65" s="1"/>
      <c r="Q65" s="1"/>
      <c r="T65" s="4"/>
      <c r="U65" s="5"/>
      <c r="V65" s="4"/>
      <c r="W65" s="4"/>
      <c r="X65" s="4"/>
      <c r="Y65" s="4"/>
      <c r="Z65" s="4"/>
      <c r="AA65" s="1"/>
      <c r="AB65" s="1"/>
      <c r="AC65" s="1"/>
      <c r="AD65" s="1"/>
      <c r="AE65" s="1"/>
      <c r="AF65" s="1"/>
      <c r="AG65" s="1"/>
      <c r="AH65" s="1"/>
      <c r="AI65" s="1"/>
      <c r="AJ65" s="1"/>
    </row>
    <row r="66" spans="1:36" s="2" customFormat="1" ht="30" customHeight="1">
      <c r="A66" s="1"/>
      <c r="B66" s="70"/>
      <c r="C66" s="70"/>
      <c r="D66" s="70"/>
      <c r="E66" s="73"/>
      <c r="F66" s="117"/>
      <c r="G66" s="117"/>
      <c r="H66" s="117"/>
      <c r="I66" s="1"/>
      <c r="J66" s="1"/>
      <c r="K66" s="1"/>
      <c r="L66" s="1"/>
      <c r="M66" s="73"/>
      <c r="N66" s="27"/>
      <c r="P66" s="1"/>
      <c r="Q66" s="1"/>
      <c r="T66" s="4"/>
      <c r="U66" s="5"/>
      <c r="V66" s="4"/>
      <c r="W66" s="4"/>
      <c r="X66" s="4"/>
      <c r="Y66" s="4"/>
      <c r="Z66" s="4"/>
      <c r="AA66" s="1"/>
      <c r="AB66" s="1"/>
      <c r="AC66" s="1"/>
      <c r="AD66" s="1"/>
      <c r="AE66" s="1"/>
      <c r="AF66" s="1"/>
      <c r="AG66" s="1"/>
      <c r="AH66" s="1"/>
      <c r="AI66" s="1"/>
      <c r="AJ66" s="1"/>
    </row>
    <row r="67" spans="1:36" s="2" customFormat="1" ht="30" customHeight="1">
      <c r="A67" s="1"/>
      <c r="B67" s="70"/>
      <c r="C67" s="70"/>
      <c r="D67" s="70"/>
      <c r="E67" s="73"/>
      <c r="F67" s="117"/>
      <c r="G67" s="117"/>
      <c r="H67" s="117"/>
      <c r="I67" s="1"/>
      <c r="J67" s="1"/>
      <c r="K67" s="1"/>
      <c r="L67" s="1"/>
      <c r="M67" s="73"/>
      <c r="N67" s="27"/>
      <c r="P67" s="1"/>
      <c r="Q67" s="1"/>
      <c r="T67" s="4"/>
      <c r="U67" s="5"/>
      <c r="V67" s="4"/>
      <c r="W67" s="4"/>
      <c r="X67" s="4"/>
      <c r="Y67" s="4"/>
      <c r="Z67" s="4"/>
      <c r="AA67" s="1"/>
      <c r="AB67" s="1"/>
      <c r="AC67" s="1"/>
      <c r="AD67" s="1"/>
      <c r="AE67" s="1"/>
      <c r="AF67" s="1"/>
      <c r="AG67" s="1"/>
      <c r="AH67" s="1"/>
      <c r="AI67" s="1"/>
      <c r="AJ67" s="1"/>
    </row>
    <row r="68" spans="1:36" s="2" customFormat="1" ht="30" customHeight="1">
      <c r="A68" s="1"/>
      <c r="B68" s="70"/>
      <c r="C68" s="70"/>
      <c r="D68" s="70"/>
      <c r="E68" s="73"/>
      <c r="F68" s="117"/>
      <c r="G68" s="117"/>
      <c r="H68" s="117"/>
      <c r="I68" s="1"/>
      <c r="J68" s="1"/>
      <c r="K68" s="1"/>
      <c r="L68" s="1"/>
      <c r="M68" s="73"/>
      <c r="N68" s="27"/>
      <c r="P68" s="1"/>
      <c r="Q68" s="1"/>
      <c r="T68" s="4"/>
      <c r="U68" s="5"/>
      <c r="V68" s="4"/>
      <c r="W68" s="4"/>
      <c r="X68" s="4"/>
      <c r="Y68" s="4"/>
      <c r="Z68" s="4"/>
      <c r="AA68" s="1"/>
      <c r="AB68" s="1"/>
      <c r="AC68" s="1"/>
      <c r="AD68" s="1"/>
      <c r="AE68" s="1"/>
      <c r="AF68" s="1"/>
      <c r="AG68" s="1"/>
      <c r="AH68" s="1"/>
      <c r="AI68" s="1"/>
      <c r="AJ68" s="1"/>
    </row>
    <row r="69" spans="1:36" s="2" customFormat="1" ht="30" customHeight="1">
      <c r="A69" s="1"/>
      <c r="B69" s="70"/>
      <c r="C69" s="70"/>
      <c r="D69" s="70"/>
      <c r="E69" s="73"/>
      <c r="F69" s="117"/>
      <c r="G69" s="117"/>
      <c r="H69" s="117"/>
      <c r="I69" s="1"/>
      <c r="J69" s="1"/>
      <c r="K69" s="1"/>
      <c r="L69" s="1"/>
      <c r="M69" s="73"/>
      <c r="N69" s="27"/>
      <c r="P69" s="1"/>
      <c r="Q69" s="1"/>
      <c r="T69" s="4"/>
      <c r="U69" s="5"/>
      <c r="V69" s="4"/>
      <c r="W69" s="4"/>
      <c r="X69" s="4"/>
      <c r="Y69" s="4"/>
      <c r="Z69" s="4"/>
      <c r="AA69" s="1"/>
      <c r="AB69" s="1"/>
      <c r="AC69" s="1"/>
      <c r="AD69" s="1"/>
      <c r="AE69" s="1"/>
      <c r="AF69" s="1"/>
      <c r="AG69" s="1"/>
      <c r="AH69" s="1"/>
      <c r="AI69" s="1"/>
      <c r="AJ69" s="1"/>
    </row>
    <row r="70" spans="1:36" s="2" customFormat="1" ht="30" customHeight="1">
      <c r="A70" s="1"/>
      <c r="B70" s="70"/>
      <c r="C70" s="70"/>
      <c r="D70" s="70"/>
      <c r="E70" s="73"/>
      <c r="F70" s="117"/>
      <c r="G70" s="117"/>
      <c r="H70" s="117"/>
      <c r="I70" s="1"/>
      <c r="J70" s="1"/>
      <c r="K70" s="1"/>
      <c r="L70" s="1"/>
      <c r="M70" s="73"/>
      <c r="N70" s="27"/>
      <c r="P70" s="1"/>
      <c r="Q70" s="1"/>
      <c r="T70" s="4"/>
      <c r="U70" s="5"/>
      <c r="V70" s="4"/>
      <c r="W70" s="4"/>
      <c r="X70" s="4"/>
      <c r="Y70" s="4"/>
      <c r="Z70" s="4"/>
      <c r="AA70" s="1"/>
      <c r="AB70" s="1"/>
      <c r="AC70" s="1"/>
      <c r="AD70" s="1"/>
      <c r="AE70" s="1"/>
      <c r="AF70" s="1"/>
      <c r="AG70" s="1"/>
      <c r="AH70" s="1"/>
      <c r="AI70" s="1"/>
      <c r="AJ70" s="1"/>
    </row>
    <row r="71" spans="1:36" s="2" customFormat="1" ht="30" customHeight="1">
      <c r="A71" s="1"/>
      <c r="B71" s="70"/>
      <c r="C71" s="70"/>
      <c r="D71" s="70"/>
      <c r="E71" s="73"/>
      <c r="F71" s="117"/>
      <c r="G71" s="117"/>
      <c r="H71" s="117"/>
      <c r="I71" s="1"/>
      <c r="J71" s="1"/>
      <c r="K71" s="1"/>
      <c r="L71" s="1"/>
      <c r="M71" s="73"/>
      <c r="N71" s="27"/>
      <c r="P71" s="1"/>
      <c r="Q71" s="1"/>
      <c r="T71" s="4"/>
      <c r="U71" s="5"/>
      <c r="V71" s="4"/>
      <c r="W71" s="4"/>
      <c r="X71" s="4"/>
      <c r="Y71" s="4"/>
      <c r="Z71" s="4"/>
      <c r="AA71" s="1"/>
      <c r="AB71" s="1"/>
      <c r="AC71" s="1"/>
      <c r="AD71" s="1"/>
      <c r="AE71" s="1"/>
      <c r="AF71" s="1"/>
      <c r="AG71" s="1"/>
      <c r="AH71" s="1"/>
      <c r="AI71" s="1"/>
      <c r="AJ71" s="1"/>
    </row>
    <row r="72" spans="1:36" s="2" customFormat="1" ht="30" customHeight="1">
      <c r="A72" s="1"/>
      <c r="B72" s="70"/>
      <c r="C72" s="70"/>
      <c r="D72" s="70"/>
      <c r="E72" s="73"/>
      <c r="F72" s="117"/>
      <c r="G72" s="117"/>
      <c r="H72" s="117"/>
      <c r="I72" s="1"/>
      <c r="J72" s="1"/>
      <c r="K72" s="1"/>
      <c r="L72" s="1"/>
      <c r="M72" s="73"/>
      <c r="N72" s="27"/>
      <c r="P72" s="1"/>
      <c r="Q72" s="1"/>
      <c r="T72" s="4"/>
      <c r="U72" s="5"/>
      <c r="V72" s="4"/>
      <c r="W72" s="4"/>
      <c r="X72" s="4"/>
      <c r="Y72" s="4"/>
      <c r="Z72" s="4"/>
      <c r="AA72" s="1"/>
      <c r="AB72" s="1"/>
      <c r="AC72" s="1"/>
      <c r="AD72" s="1"/>
      <c r="AE72" s="1"/>
      <c r="AF72" s="1"/>
      <c r="AG72" s="1"/>
      <c r="AH72" s="1"/>
      <c r="AI72" s="1"/>
      <c r="AJ72" s="1"/>
    </row>
    <row r="73" spans="1:36" s="2" customFormat="1" ht="30" customHeight="1">
      <c r="A73" s="1"/>
      <c r="B73" s="70"/>
      <c r="C73" s="70"/>
      <c r="D73" s="70"/>
      <c r="E73" s="73"/>
      <c r="F73" s="117"/>
      <c r="G73" s="117"/>
      <c r="H73" s="117"/>
      <c r="I73" s="1"/>
      <c r="J73" s="1"/>
      <c r="K73" s="1"/>
      <c r="L73" s="1"/>
      <c r="M73" s="73"/>
      <c r="N73" s="27"/>
      <c r="P73" s="1"/>
      <c r="Q73" s="1"/>
      <c r="T73" s="4"/>
      <c r="U73" s="5"/>
      <c r="V73" s="4"/>
      <c r="W73" s="4"/>
      <c r="X73" s="4"/>
      <c r="Y73" s="4"/>
      <c r="Z73" s="4"/>
      <c r="AA73" s="1"/>
      <c r="AB73" s="1"/>
      <c r="AC73" s="1"/>
      <c r="AD73" s="1"/>
      <c r="AE73" s="1"/>
      <c r="AF73" s="1"/>
      <c r="AG73" s="1"/>
      <c r="AH73" s="1"/>
      <c r="AI73" s="1"/>
      <c r="AJ73" s="1"/>
    </row>
    <row r="74" spans="1:36" s="2" customFormat="1" ht="30" customHeight="1">
      <c r="A74" s="1"/>
      <c r="B74" s="70"/>
      <c r="C74" s="70"/>
      <c r="D74" s="70"/>
      <c r="E74" s="73"/>
      <c r="F74" s="117"/>
      <c r="G74" s="117"/>
      <c r="H74" s="117"/>
      <c r="I74" s="1"/>
      <c r="J74" s="1"/>
      <c r="K74" s="1"/>
      <c r="L74" s="1"/>
      <c r="M74" s="73"/>
      <c r="N74" s="27"/>
      <c r="P74" s="1"/>
      <c r="Q74" s="1"/>
      <c r="T74" s="4"/>
      <c r="U74" s="5"/>
      <c r="V74" s="4"/>
      <c r="W74" s="4"/>
      <c r="X74" s="4"/>
      <c r="Y74" s="4"/>
      <c r="Z74" s="4"/>
      <c r="AA74" s="1"/>
      <c r="AB74" s="1"/>
      <c r="AC74" s="1"/>
      <c r="AD74" s="1"/>
      <c r="AE74" s="1"/>
      <c r="AF74" s="1"/>
      <c r="AG74" s="1"/>
      <c r="AH74" s="1"/>
      <c r="AI74" s="1"/>
      <c r="AJ74" s="1"/>
    </row>
    <row r="75" spans="1:36" s="2" customFormat="1" ht="30" customHeight="1">
      <c r="A75" s="1"/>
      <c r="B75" s="70"/>
      <c r="C75" s="70"/>
      <c r="D75" s="70"/>
      <c r="E75" s="73"/>
      <c r="F75" s="117"/>
      <c r="G75" s="117"/>
      <c r="H75" s="117"/>
      <c r="I75" s="1"/>
      <c r="J75" s="1"/>
      <c r="K75" s="1"/>
      <c r="L75" s="1"/>
      <c r="M75" s="73"/>
      <c r="N75" s="27"/>
      <c r="P75" s="1"/>
      <c r="Q75" s="1"/>
      <c r="T75" s="4"/>
      <c r="U75" s="5"/>
      <c r="V75" s="4"/>
      <c r="W75" s="4"/>
      <c r="X75" s="4"/>
      <c r="Y75" s="4"/>
      <c r="Z75" s="4"/>
      <c r="AA75" s="1"/>
      <c r="AB75" s="1"/>
      <c r="AC75" s="1"/>
      <c r="AD75" s="1"/>
      <c r="AE75" s="1"/>
      <c r="AF75" s="1"/>
      <c r="AG75" s="1"/>
      <c r="AH75" s="1"/>
      <c r="AI75" s="1"/>
      <c r="AJ75" s="1"/>
    </row>
    <row r="76" spans="1:36" s="2" customFormat="1" ht="30" customHeight="1">
      <c r="A76" s="1"/>
      <c r="B76" s="70"/>
      <c r="C76" s="70"/>
      <c r="D76" s="70"/>
      <c r="E76" s="73"/>
      <c r="F76" s="117"/>
      <c r="G76" s="117"/>
      <c r="H76" s="117"/>
      <c r="I76" s="1"/>
      <c r="J76" s="1"/>
      <c r="K76" s="1"/>
      <c r="L76" s="1"/>
      <c r="M76" s="73"/>
      <c r="N76" s="27"/>
      <c r="P76" s="1"/>
      <c r="Q76" s="1"/>
      <c r="T76" s="4"/>
      <c r="U76" s="5"/>
      <c r="V76" s="4"/>
      <c r="W76" s="4"/>
      <c r="X76" s="4"/>
      <c r="Y76" s="4"/>
      <c r="Z76" s="4"/>
      <c r="AA76" s="1"/>
      <c r="AB76" s="1"/>
      <c r="AC76" s="1"/>
      <c r="AD76" s="1"/>
      <c r="AE76" s="1"/>
      <c r="AF76" s="1"/>
      <c r="AG76" s="1"/>
      <c r="AH76" s="1"/>
      <c r="AI76" s="1"/>
      <c r="AJ76" s="1"/>
    </row>
    <row r="77" spans="1:36" s="2" customFormat="1" ht="30" customHeight="1">
      <c r="A77" s="1"/>
      <c r="B77" s="70"/>
      <c r="C77" s="70"/>
      <c r="D77" s="70"/>
      <c r="E77" s="73"/>
      <c r="F77" s="117"/>
      <c r="G77" s="117"/>
      <c r="H77" s="117"/>
      <c r="I77" s="1"/>
      <c r="J77" s="1"/>
      <c r="K77" s="1"/>
      <c r="L77" s="1"/>
      <c r="M77" s="73"/>
      <c r="N77" s="27"/>
      <c r="P77" s="1"/>
      <c r="Q77" s="1"/>
      <c r="T77" s="4"/>
      <c r="U77" s="5"/>
      <c r="V77" s="4"/>
      <c r="W77" s="4"/>
      <c r="X77" s="4"/>
      <c r="Y77" s="4"/>
      <c r="Z77" s="4"/>
      <c r="AA77" s="1"/>
      <c r="AB77" s="1"/>
      <c r="AC77" s="1"/>
      <c r="AD77" s="1"/>
      <c r="AE77" s="1"/>
      <c r="AF77" s="1"/>
      <c r="AG77" s="1"/>
      <c r="AH77" s="1"/>
      <c r="AI77" s="1"/>
      <c r="AJ77" s="1"/>
    </row>
    <row r="78" spans="1:36" s="2" customFormat="1" ht="30" customHeight="1">
      <c r="A78" s="1"/>
      <c r="B78" s="70"/>
      <c r="C78" s="70"/>
      <c r="D78" s="70"/>
      <c r="E78" s="73"/>
      <c r="F78" s="117"/>
      <c r="G78" s="117"/>
      <c r="H78" s="117"/>
      <c r="I78" s="1"/>
      <c r="J78" s="1"/>
      <c r="K78" s="1"/>
      <c r="L78" s="1"/>
      <c r="M78" s="73"/>
      <c r="N78" s="27"/>
      <c r="P78" s="1"/>
      <c r="Q78" s="1"/>
      <c r="T78" s="4"/>
      <c r="U78" s="5"/>
      <c r="V78" s="4"/>
      <c r="W78" s="4"/>
      <c r="X78" s="4"/>
      <c r="Y78" s="4"/>
      <c r="Z78" s="4"/>
      <c r="AA78" s="1"/>
      <c r="AB78" s="1"/>
      <c r="AC78" s="1"/>
      <c r="AD78" s="1"/>
      <c r="AE78" s="1"/>
      <c r="AF78" s="1"/>
      <c r="AG78" s="1"/>
      <c r="AH78" s="1"/>
      <c r="AI78" s="1"/>
      <c r="AJ78" s="1"/>
    </row>
    <row r="79" spans="1:36" s="2" customFormat="1" ht="30" customHeight="1">
      <c r="A79" s="1"/>
      <c r="B79" s="70"/>
      <c r="C79" s="70"/>
      <c r="D79" s="70"/>
      <c r="E79" s="73"/>
      <c r="F79" s="117"/>
      <c r="G79" s="117"/>
      <c r="H79" s="117"/>
      <c r="I79" s="1"/>
      <c r="J79" s="1"/>
      <c r="K79" s="1"/>
      <c r="L79" s="1"/>
      <c r="M79" s="73"/>
      <c r="N79" s="27"/>
      <c r="P79" s="1"/>
      <c r="Q79" s="1"/>
      <c r="T79" s="4"/>
      <c r="U79" s="5"/>
      <c r="V79" s="4"/>
      <c r="W79" s="4"/>
      <c r="X79" s="4"/>
      <c r="Y79" s="4"/>
      <c r="Z79" s="4"/>
      <c r="AA79" s="1"/>
      <c r="AB79" s="1"/>
      <c r="AC79" s="1"/>
      <c r="AD79" s="1"/>
      <c r="AE79" s="1"/>
      <c r="AF79" s="1"/>
      <c r="AG79" s="1"/>
      <c r="AH79" s="1"/>
      <c r="AI79" s="1"/>
      <c r="AJ79" s="1"/>
    </row>
  </sheetData>
  <sheetProtection/>
  <mergeCells count="15">
    <mergeCell ref="G1:W1"/>
    <mergeCell ref="G2:W2"/>
    <mergeCell ref="G3:X3"/>
    <mergeCell ref="W4:Y4"/>
    <mergeCell ref="A5:H5"/>
    <mergeCell ref="I5:M5"/>
    <mergeCell ref="N5:S5"/>
    <mergeCell ref="T5:Z5"/>
    <mergeCell ref="F22:G22"/>
    <mergeCell ref="N14:N15"/>
    <mergeCell ref="N16:O16"/>
    <mergeCell ref="N12:U12"/>
    <mergeCell ref="M14:M16"/>
    <mergeCell ref="A7:AA7"/>
    <mergeCell ref="N10:P10"/>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J87"/>
  <sheetViews>
    <sheetView zoomScale="40" zoomScaleNormal="40" zoomScalePageLayoutView="0" workbookViewId="0" topLeftCell="A1">
      <selection activeCell="AA5" sqref="AA5:AA6"/>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7" customWidth="1"/>
    <col min="7" max="7" width="20.00390625" style="117" customWidth="1"/>
    <col min="8" max="8" width="21.57421875" style="117"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40.281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40.28125" style="4"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38.75" customHeight="1">
      <c r="G3" s="491" t="s">
        <v>577</v>
      </c>
      <c r="H3" s="491"/>
      <c r="I3" s="491"/>
      <c r="J3" s="491"/>
      <c r="K3" s="491"/>
      <c r="L3" s="491"/>
      <c r="M3" s="491"/>
      <c r="N3" s="491"/>
      <c r="O3" s="491"/>
      <c r="P3" s="491"/>
      <c r="Q3" s="491"/>
      <c r="R3" s="491"/>
      <c r="S3" s="491"/>
      <c r="T3" s="491"/>
      <c r="U3" s="491"/>
      <c r="V3" s="491"/>
      <c r="W3" s="491"/>
      <c r="X3" s="491"/>
      <c r="Y3" s="68"/>
      <c r="Z3" s="68"/>
    </row>
    <row r="4" spans="23:26" ht="48.7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561" t="s">
        <v>571</v>
      </c>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562"/>
    </row>
    <row r="7" spans="1:27" s="63" customFormat="1" ht="42" customHeight="1">
      <c r="A7" s="512" t="s">
        <v>580</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row>
    <row r="8" spans="1:27" s="7" customFormat="1" ht="241.5" customHeight="1">
      <c r="A8" s="60" t="s">
        <v>482</v>
      </c>
      <c r="B8" s="57" t="s">
        <v>151</v>
      </c>
      <c r="C8" s="57" t="s">
        <v>29</v>
      </c>
      <c r="D8" s="57" t="s">
        <v>152</v>
      </c>
      <c r="E8" s="57" t="s">
        <v>565</v>
      </c>
      <c r="F8" s="69" t="s">
        <v>59</v>
      </c>
      <c r="G8" s="69"/>
      <c r="H8" s="69" t="s">
        <v>31</v>
      </c>
      <c r="I8" s="71" t="s">
        <v>33</v>
      </c>
      <c r="J8" s="58" t="s">
        <v>134</v>
      </c>
      <c r="K8" s="58" t="s">
        <v>179</v>
      </c>
      <c r="L8" s="71" t="s">
        <v>155</v>
      </c>
      <c r="M8" s="74" t="s">
        <v>176</v>
      </c>
      <c r="N8" s="43" t="s">
        <v>564</v>
      </c>
      <c r="O8" s="47">
        <v>360</v>
      </c>
      <c r="P8" s="48" t="s">
        <v>134</v>
      </c>
      <c r="Q8" s="33"/>
      <c r="R8" s="44"/>
      <c r="S8" s="44"/>
      <c r="T8" s="54"/>
      <c r="U8" s="52">
        <v>2340000</v>
      </c>
      <c r="V8" s="54">
        <v>0</v>
      </c>
      <c r="W8" s="54">
        <v>0</v>
      </c>
      <c r="X8" s="52">
        <v>2340000</v>
      </c>
      <c r="Y8" s="54">
        <v>0</v>
      </c>
      <c r="Z8" s="54">
        <v>0</v>
      </c>
      <c r="AA8" s="33" t="s">
        <v>575</v>
      </c>
    </row>
    <row r="9" spans="1:27" s="7" customFormat="1" ht="232.5" customHeight="1">
      <c r="A9" s="60" t="s">
        <v>219</v>
      </c>
      <c r="B9" s="57"/>
      <c r="C9" s="57" t="s">
        <v>29</v>
      </c>
      <c r="D9" s="57" t="s">
        <v>152</v>
      </c>
      <c r="E9" s="57" t="s">
        <v>568</v>
      </c>
      <c r="F9" s="69" t="s">
        <v>59</v>
      </c>
      <c r="G9" s="69"/>
      <c r="H9" s="69" t="s">
        <v>31</v>
      </c>
      <c r="I9" s="71"/>
      <c r="J9" s="58"/>
      <c r="K9" s="58"/>
      <c r="L9" s="71"/>
      <c r="M9" s="74"/>
      <c r="N9" s="43" t="s">
        <v>566</v>
      </c>
      <c r="O9" s="47">
        <v>409</v>
      </c>
      <c r="P9" s="48" t="s">
        <v>567</v>
      </c>
      <c r="Q9" s="33"/>
      <c r="R9" s="44"/>
      <c r="S9" s="44"/>
      <c r="T9" s="54"/>
      <c r="U9" s="52">
        <v>1308800</v>
      </c>
      <c r="V9" s="54">
        <v>0</v>
      </c>
      <c r="W9" s="54">
        <v>0</v>
      </c>
      <c r="X9" s="52">
        <f>U9</f>
        <v>1308800</v>
      </c>
      <c r="Y9" s="54">
        <v>0</v>
      </c>
      <c r="Z9" s="54">
        <v>0</v>
      </c>
      <c r="AA9" s="33" t="s">
        <v>575</v>
      </c>
    </row>
    <row r="10" spans="1:27" s="7" customFormat="1" ht="254.25" customHeight="1">
      <c r="A10" s="60" t="s">
        <v>220</v>
      </c>
      <c r="B10" s="57"/>
      <c r="C10" s="57" t="s">
        <v>29</v>
      </c>
      <c r="D10" s="57" t="s">
        <v>152</v>
      </c>
      <c r="E10" s="57" t="s">
        <v>570</v>
      </c>
      <c r="F10" s="69" t="s">
        <v>59</v>
      </c>
      <c r="G10" s="69"/>
      <c r="H10" s="69" t="s">
        <v>31</v>
      </c>
      <c r="I10" s="71"/>
      <c r="J10" s="58"/>
      <c r="K10" s="58"/>
      <c r="L10" s="71"/>
      <c r="M10" s="74"/>
      <c r="N10" s="43" t="s">
        <v>569</v>
      </c>
      <c r="O10" s="47">
        <v>450</v>
      </c>
      <c r="P10" s="48" t="s">
        <v>134</v>
      </c>
      <c r="Q10" s="33"/>
      <c r="R10" s="44"/>
      <c r="S10" s="44"/>
      <c r="T10" s="54"/>
      <c r="U10" s="52">
        <v>1350000</v>
      </c>
      <c r="V10" s="54">
        <v>0</v>
      </c>
      <c r="W10" s="54">
        <v>0</v>
      </c>
      <c r="X10" s="52">
        <f>U10</f>
        <v>1350000</v>
      </c>
      <c r="Y10" s="54">
        <v>0</v>
      </c>
      <c r="Z10" s="54">
        <v>0</v>
      </c>
      <c r="AA10" s="33" t="s">
        <v>575</v>
      </c>
    </row>
    <row r="11" spans="1:27" s="42" customFormat="1" ht="42" customHeight="1">
      <c r="A11" s="38"/>
      <c r="B11" s="31"/>
      <c r="C11" s="31"/>
      <c r="D11" s="31"/>
      <c r="E11" s="34"/>
      <c r="F11" s="34"/>
      <c r="G11" s="34"/>
      <c r="H11" s="34"/>
      <c r="I11" s="38"/>
      <c r="J11" s="38"/>
      <c r="K11" s="38"/>
      <c r="L11" s="38"/>
      <c r="M11" s="34"/>
      <c r="N11" s="498" t="s">
        <v>589</v>
      </c>
      <c r="O11" s="498"/>
      <c r="P11" s="498"/>
      <c r="Q11" s="38"/>
      <c r="U11" s="40">
        <f>SUM(U8:U10)</f>
        <v>4998800</v>
      </c>
      <c r="V11" s="40">
        <f>SUM(V10:V10)</f>
        <v>0</v>
      </c>
      <c r="W11" s="40">
        <f>W5</f>
        <v>0</v>
      </c>
      <c r="X11" s="40">
        <f>SUM(X5:X10)</f>
        <v>4998800</v>
      </c>
      <c r="Y11" s="40">
        <f>SUM(Y10:Y10)</f>
        <v>0</v>
      </c>
      <c r="Z11" s="40">
        <f>SUM(Z10:Z10)</f>
        <v>0</v>
      </c>
      <c r="AA11" s="65"/>
    </row>
    <row r="12" spans="1:27" s="143" customFormat="1" ht="42" customHeight="1">
      <c r="A12" s="142"/>
      <c r="B12" s="135"/>
      <c r="C12" s="135"/>
      <c r="D12" s="135"/>
      <c r="E12" s="136"/>
      <c r="F12" s="136"/>
      <c r="G12" s="136"/>
      <c r="H12" s="136"/>
      <c r="I12" s="142"/>
      <c r="J12" s="142"/>
      <c r="K12" s="142"/>
      <c r="L12" s="142"/>
      <c r="M12" s="136"/>
      <c r="N12" s="145"/>
      <c r="O12" s="145"/>
      <c r="P12" s="145"/>
      <c r="Q12" s="142"/>
      <c r="U12" s="146"/>
      <c r="V12" s="146"/>
      <c r="W12" s="146"/>
      <c r="X12" s="146"/>
      <c r="Y12" s="146"/>
      <c r="Z12" s="146"/>
      <c r="AA12" s="144"/>
    </row>
    <row r="13" spans="1:27" s="63" customFormat="1" ht="42" customHeight="1">
      <c r="A13" s="512" t="s">
        <v>581</v>
      </c>
      <c r="B13" s="512"/>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row>
    <row r="14" spans="1:27" s="7" customFormat="1" ht="194.25" customHeight="1">
      <c r="A14" s="60" t="s">
        <v>137</v>
      </c>
      <c r="B14" s="57"/>
      <c r="C14" s="57" t="s">
        <v>29</v>
      </c>
      <c r="D14" s="57" t="s">
        <v>152</v>
      </c>
      <c r="E14" s="57" t="s">
        <v>578</v>
      </c>
      <c r="F14" s="69" t="s">
        <v>31</v>
      </c>
      <c r="G14" s="69"/>
      <c r="H14" s="69" t="s">
        <v>579</v>
      </c>
      <c r="I14" s="71"/>
      <c r="J14" s="58"/>
      <c r="K14" s="58"/>
      <c r="L14" s="71"/>
      <c r="M14" s="74"/>
      <c r="N14" s="43" t="s">
        <v>572</v>
      </c>
      <c r="O14" s="47">
        <v>270</v>
      </c>
      <c r="P14" s="48" t="s">
        <v>573</v>
      </c>
      <c r="Q14" s="33"/>
      <c r="R14" s="44"/>
      <c r="S14" s="44"/>
      <c r="T14" s="54"/>
      <c r="U14" s="52">
        <v>418500</v>
      </c>
      <c r="V14" s="54"/>
      <c r="W14" s="54"/>
      <c r="X14" s="52">
        <f>U14-Y14-Z14</f>
        <v>209250</v>
      </c>
      <c r="Y14" s="50">
        <f>Z14</f>
        <v>104625</v>
      </c>
      <c r="Z14" s="54">
        <v>104625</v>
      </c>
      <c r="AA14" s="44" t="s">
        <v>574</v>
      </c>
    </row>
    <row r="15" spans="1:27" s="10" customFormat="1" ht="22.5" customHeight="1">
      <c r="A15" s="60"/>
      <c r="B15" s="57"/>
      <c r="C15" s="57"/>
      <c r="D15" s="57"/>
      <c r="E15" s="77"/>
      <c r="F15" s="59"/>
      <c r="G15" s="59"/>
      <c r="H15" s="59"/>
      <c r="I15" s="33"/>
      <c r="J15" s="71"/>
      <c r="K15" s="71"/>
      <c r="L15" s="72"/>
      <c r="M15" s="75"/>
      <c r="N15" s="43"/>
      <c r="O15" s="48"/>
      <c r="P15" s="48"/>
      <c r="Q15" s="33"/>
      <c r="R15" s="44"/>
      <c r="S15" s="44"/>
      <c r="T15" s="54"/>
      <c r="U15" s="50"/>
      <c r="V15" s="52"/>
      <c r="W15" s="54">
        <v>0</v>
      </c>
      <c r="X15" s="50"/>
      <c r="Y15" s="54"/>
      <c r="Z15" s="54"/>
      <c r="AA15" s="33"/>
    </row>
    <row r="16" spans="1:27" s="42" customFormat="1" ht="42" customHeight="1">
      <c r="A16" s="38"/>
      <c r="B16" s="31"/>
      <c r="C16" s="31"/>
      <c r="D16" s="31"/>
      <c r="E16" s="34"/>
      <c r="F16" s="34"/>
      <c r="G16" s="34"/>
      <c r="H16" s="34"/>
      <c r="I16" s="38"/>
      <c r="J16" s="38"/>
      <c r="K16" s="38"/>
      <c r="L16" s="38"/>
      <c r="M16" s="34"/>
      <c r="N16" s="498" t="s">
        <v>588</v>
      </c>
      <c r="O16" s="498"/>
      <c r="P16" s="498"/>
      <c r="Q16" s="38"/>
      <c r="U16" s="40">
        <f>SUM(U14:U15)</f>
        <v>418500</v>
      </c>
      <c r="V16" s="40">
        <f>SUM(V15:V15)</f>
        <v>0</v>
      </c>
      <c r="W16" s="40">
        <f>W8</f>
        <v>0</v>
      </c>
      <c r="X16" s="40">
        <f>SUM(X14:X15)</f>
        <v>209250</v>
      </c>
      <c r="Y16" s="40">
        <f>SUM(Y14:Y15)</f>
        <v>104625</v>
      </c>
      <c r="Z16" s="40">
        <f>SUM(Z14:Z15)</f>
        <v>104625</v>
      </c>
      <c r="AA16" s="65"/>
    </row>
    <row r="17" spans="1:27" s="10" customFormat="1" ht="45.75" customHeight="1">
      <c r="A17" s="11"/>
      <c r="B17" s="31"/>
      <c r="C17" s="31"/>
      <c r="D17" s="31"/>
      <c r="E17" s="34"/>
      <c r="F17" s="34"/>
      <c r="G17" s="34"/>
      <c r="H17" s="34"/>
      <c r="I17" s="11"/>
      <c r="J17" s="11"/>
      <c r="K17" s="11"/>
      <c r="L17" s="11"/>
      <c r="M17" s="34"/>
      <c r="N17" s="11"/>
      <c r="O17" s="11"/>
      <c r="P17" s="11"/>
      <c r="Q17" s="11"/>
      <c r="R17" s="8"/>
      <c r="S17" s="8"/>
      <c r="T17" s="8"/>
      <c r="U17" s="23"/>
      <c r="V17" s="23"/>
      <c r="W17" s="23"/>
      <c r="X17" s="23"/>
      <c r="Y17" s="23"/>
      <c r="Z17" s="23"/>
      <c r="AA17" s="14"/>
    </row>
    <row r="18" spans="1:27" s="10" customFormat="1" ht="42" customHeight="1">
      <c r="A18" s="11"/>
      <c r="B18" s="31"/>
      <c r="C18" s="31"/>
      <c r="D18" s="31"/>
      <c r="E18" s="34"/>
      <c r="F18" s="34"/>
      <c r="G18" s="34"/>
      <c r="H18" s="34"/>
      <c r="I18" s="11"/>
      <c r="J18" s="11"/>
      <c r="K18" s="11"/>
      <c r="L18" s="11"/>
      <c r="M18" s="34"/>
      <c r="N18" s="512" t="s">
        <v>582</v>
      </c>
      <c r="O18" s="512"/>
      <c r="P18" s="512"/>
      <c r="Q18" s="512"/>
      <c r="R18" s="512"/>
      <c r="S18" s="512"/>
      <c r="T18" s="512"/>
      <c r="U18" s="512"/>
      <c r="V18" s="512"/>
      <c r="W18" s="13"/>
      <c r="X18" s="13"/>
      <c r="Y18" s="13"/>
      <c r="Z18" s="13"/>
      <c r="AA18" s="14"/>
    </row>
    <row r="19" spans="3:26" ht="19.5" customHeight="1">
      <c r="C19" s="154"/>
      <c r="D19" s="154"/>
      <c r="E19" s="155"/>
      <c r="F19" s="156"/>
      <c r="G19" s="156"/>
      <c r="N19" s="79"/>
      <c r="O19" s="80"/>
      <c r="P19" s="79"/>
      <c r="Q19" s="110"/>
      <c r="R19" s="80"/>
      <c r="S19" s="80"/>
      <c r="T19" s="81"/>
      <c r="U19" s="111"/>
      <c r="V19" s="25"/>
      <c r="W19" s="22"/>
      <c r="X19" s="22"/>
      <c r="Y19" s="22"/>
      <c r="Z19" s="22"/>
    </row>
    <row r="20" spans="3:26" s="160" customFormat="1" ht="71.25" customHeight="1">
      <c r="C20" s="161"/>
      <c r="D20" s="162"/>
      <c r="E20" s="163"/>
      <c r="F20" s="164"/>
      <c r="G20" s="164"/>
      <c r="H20" s="165"/>
      <c r="M20" s="564" t="s">
        <v>193</v>
      </c>
      <c r="N20" s="557"/>
      <c r="O20" s="558"/>
      <c r="P20" s="171" t="s">
        <v>583</v>
      </c>
      <c r="Q20" s="172"/>
      <c r="R20" s="173"/>
      <c r="S20" s="173"/>
      <c r="T20" s="172"/>
      <c r="U20" s="174" t="s">
        <v>584</v>
      </c>
      <c r="V20" s="175" t="s">
        <v>585</v>
      </c>
      <c r="W20" s="122"/>
      <c r="X20" s="122"/>
      <c r="Y20" s="122"/>
      <c r="Z20" s="122"/>
    </row>
    <row r="21" spans="3:26" s="160" customFormat="1" ht="71.25" customHeight="1">
      <c r="C21" s="161"/>
      <c r="D21" s="166"/>
      <c r="E21" s="163"/>
      <c r="F21" s="563"/>
      <c r="G21" s="563"/>
      <c r="H21" s="165"/>
      <c r="M21" s="565"/>
      <c r="N21" s="559" t="s">
        <v>586</v>
      </c>
      <c r="O21" s="560"/>
      <c r="P21" s="169">
        <f>X11</f>
        <v>4998800</v>
      </c>
      <c r="Q21" s="169"/>
      <c r="R21" s="169"/>
      <c r="S21" s="169"/>
      <c r="T21" s="169"/>
      <c r="U21" s="169">
        <v>0</v>
      </c>
      <c r="V21" s="169">
        <v>0</v>
      </c>
      <c r="W21" s="29"/>
      <c r="X21" s="122"/>
      <c r="Y21" s="122"/>
      <c r="Z21" s="122"/>
    </row>
    <row r="22" spans="3:26" s="160" customFormat="1" ht="71.25" customHeight="1">
      <c r="C22" s="161"/>
      <c r="D22" s="166"/>
      <c r="E22" s="163"/>
      <c r="F22" s="164"/>
      <c r="G22" s="164"/>
      <c r="H22" s="165"/>
      <c r="M22" s="565"/>
      <c r="N22" s="559" t="s">
        <v>587</v>
      </c>
      <c r="O22" s="560"/>
      <c r="P22" s="169">
        <f>X16</f>
        <v>209250</v>
      </c>
      <c r="Q22" s="169"/>
      <c r="R22" s="169"/>
      <c r="S22" s="169"/>
      <c r="T22" s="169"/>
      <c r="U22" s="169">
        <f>Y16</f>
        <v>104625</v>
      </c>
      <c r="V22" s="169">
        <f>Z16</f>
        <v>104625</v>
      </c>
      <c r="W22" s="122"/>
      <c r="X22" s="122"/>
      <c r="Y22" s="122"/>
      <c r="Z22" s="122"/>
    </row>
    <row r="23" spans="3:26" s="160" customFormat="1" ht="71.25" customHeight="1">
      <c r="C23" s="161"/>
      <c r="D23" s="166"/>
      <c r="E23" s="163"/>
      <c r="F23" s="164"/>
      <c r="G23" s="164"/>
      <c r="H23" s="165"/>
      <c r="M23" s="167"/>
      <c r="N23" s="559" t="s">
        <v>590</v>
      </c>
      <c r="O23" s="560"/>
      <c r="P23" s="169">
        <f>SUM(P21:P22)</f>
        <v>5208050</v>
      </c>
      <c r="Q23" s="169"/>
      <c r="R23" s="169"/>
      <c r="S23" s="169"/>
      <c r="T23" s="169"/>
      <c r="U23" s="169">
        <f>SUM(U20:U22)</f>
        <v>104625</v>
      </c>
      <c r="V23" s="169">
        <f>SUM(V21:V22)</f>
        <v>104625</v>
      </c>
      <c r="W23" s="122"/>
      <c r="X23" s="122"/>
      <c r="Y23" s="122"/>
      <c r="Z23" s="122"/>
    </row>
    <row r="24" spans="18:20" ht="30" customHeight="1">
      <c r="R24" s="30"/>
      <c r="S24" s="30"/>
      <c r="T24" s="29"/>
    </row>
    <row r="25" spans="5:18" ht="30" customHeight="1">
      <c r="E25" s="518"/>
      <c r="N25" s="79"/>
      <c r="O25" s="117"/>
      <c r="P25" s="70"/>
      <c r="R25" s="66"/>
    </row>
    <row r="26" spans="5:16" ht="30" customHeight="1">
      <c r="E26" s="519"/>
      <c r="N26" s="70"/>
      <c r="P26" s="73"/>
    </row>
    <row r="27" spans="5:15" ht="30" customHeight="1">
      <c r="E27" s="519"/>
      <c r="N27" s="73"/>
      <c r="O27" s="80"/>
    </row>
    <row r="28" spans="14:16" ht="30" customHeight="1">
      <c r="N28" s="73"/>
      <c r="P28" s="73"/>
    </row>
    <row r="29" ht="30" customHeight="1">
      <c r="P29" s="112"/>
    </row>
    <row r="30" spans="5:14" ht="30" customHeight="1">
      <c r="E30" s="106"/>
      <c r="F30" s="505"/>
      <c r="G30" s="505"/>
      <c r="N30" s="113"/>
    </row>
    <row r="33" spans="18:21" ht="30" customHeight="1">
      <c r="R33" s="1"/>
      <c r="S33" s="1"/>
      <c r="T33" s="1"/>
      <c r="U33" s="1"/>
    </row>
    <row r="34" spans="18:21" ht="30" customHeight="1">
      <c r="R34" s="1"/>
      <c r="S34" s="1"/>
      <c r="T34" s="1"/>
      <c r="U34" s="1"/>
    </row>
    <row r="35" spans="14:26" ht="30" customHeight="1">
      <c r="N35" s="27"/>
      <c r="R35" s="1"/>
      <c r="S35" s="1"/>
      <c r="T35" s="1"/>
      <c r="U35" s="1"/>
      <c r="V35" s="22"/>
      <c r="W35" s="22"/>
      <c r="X35" s="22"/>
      <c r="Y35" s="22"/>
      <c r="Z35" s="22"/>
    </row>
    <row r="36" spans="14:26" ht="30" customHeight="1">
      <c r="N36" s="27"/>
      <c r="R36" s="1"/>
      <c r="S36" s="1"/>
      <c r="T36" s="1"/>
      <c r="U36" s="1"/>
      <c r="V36" s="22"/>
      <c r="W36" s="22"/>
      <c r="X36" s="22"/>
      <c r="Y36" s="22"/>
      <c r="Z36" s="22"/>
    </row>
    <row r="37" spans="14:21" ht="30" customHeight="1">
      <c r="N37" s="27"/>
      <c r="R37" s="1"/>
      <c r="S37" s="1"/>
      <c r="T37" s="1"/>
      <c r="U37" s="1"/>
    </row>
    <row r="38" spans="14:21" ht="30" customHeight="1">
      <c r="N38" s="27"/>
      <c r="R38" s="1"/>
      <c r="S38" s="1"/>
      <c r="T38" s="1"/>
      <c r="U38" s="1"/>
    </row>
    <row r="39" spans="14:21" ht="30" customHeight="1">
      <c r="N39" s="27"/>
      <c r="R39" s="1"/>
      <c r="S39" s="1"/>
      <c r="T39" s="1"/>
      <c r="U39" s="1"/>
    </row>
    <row r="40" ht="30" customHeight="1">
      <c r="N40" s="27"/>
    </row>
    <row r="41" ht="30" customHeight="1">
      <c r="N41" s="27"/>
    </row>
    <row r="42" spans="1:36" s="2" customFormat="1" ht="30" customHeight="1">
      <c r="A42" s="1"/>
      <c r="B42" s="70"/>
      <c r="C42" s="70"/>
      <c r="D42" s="70"/>
      <c r="E42" s="73"/>
      <c r="F42" s="117"/>
      <c r="G42" s="117"/>
      <c r="H42" s="117"/>
      <c r="I42" s="1"/>
      <c r="J42" s="1"/>
      <c r="K42" s="1"/>
      <c r="L42" s="1"/>
      <c r="M42" s="73"/>
      <c r="N42" s="27"/>
      <c r="P42" s="1"/>
      <c r="Q42" s="1"/>
      <c r="T42" s="4"/>
      <c r="U42" s="5"/>
      <c r="V42" s="4"/>
      <c r="W42" s="4"/>
      <c r="X42" s="4"/>
      <c r="Y42" s="4"/>
      <c r="Z42" s="4"/>
      <c r="AA42" s="1"/>
      <c r="AB42" s="1"/>
      <c r="AC42" s="1"/>
      <c r="AD42" s="1"/>
      <c r="AE42" s="1"/>
      <c r="AF42" s="1"/>
      <c r="AG42" s="1"/>
      <c r="AH42" s="1"/>
      <c r="AI42" s="1"/>
      <c r="AJ42" s="1"/>
    </row>
    <row r="43" spans="1:36" s="2" customFormat="1" ht="30" customHeight="1">
      <c r="A43" s="1"/>
      <c r="B43" s="70"/>
      <c r="C43" s="70"/>
      <c r="D43" s="70"/>
      <c r="E43" s="73"/>
      <c r="F43" s="117"/>
      <c r="G43" s="117"/>
      <c r="H43" s="117"/>
      <c r="I43" s="1"/>
      <c r="J43" s="1"/>
      <c r="K43" s="1"/>
      <c r="L43" s="1"/>
      <c r="M43" s="73"/>
      <c r="N43" s="27"/>
      <c r="P43" s="1"/>
      <c r="Q43" s="1"/>
      <c r="T43" s="4"/>
      <c r="U43" s="5"/>
      <c r="V43" s="4"/>
      <c r="W43" s="4"/>
      <c r="X43" s="4"/>
      <c r="Y43" s="4"/>
      <c r="Z43" s="4"/>
      <c r="AA43" s="1"/>
      <c r="AB43" s="1"/>
      <c r="AC43" s="1"/>
      <c r="AD43" s="1"/>
      <c r="AE43" s="1"/>
      <c r="AF43" s="1"/>
      <c r="AG43" s="1"/>
      <c r="AH43" s="1"/>
      <c r="AI43" s="1"/>
      <c r="AJ43" s="1"/>
    </row>
    <row r="44" spans="1:36" s="2" customFormat="1" ht="30" customHeight="1">
      <c r="A44" s="1"/>
      <c r="B44" s="70"/>
      <c r="C44" s="70"/>
      <c r="D44" s="70"/>
      <c r="E44" s="73"/>
      <c r="F44" s="117"/>
      <c r="G44" s="117"/>
      <c r="H44" s="117"/>
      <c r="I44" s="1"/>
      <c r="J44" s="1"/>
      <c r="K44" s="1"/>
      <c r="L44" s="1"/>
      <c r="M44" s="73"/>
      <c r="N44" s="27"/>
      <c r="P44" s="1"/>
      <c r="Q44" s="1"/>
      <c r="T44" s="4"/>
      <c r="U44" s="5"/>
      <c r="V44" s="4"/>
      <c r="W44" s="4"/>
      <c r="X44" s="4"/>
      <c r="Y44" s="4"/>
      <c r="Z44" s="4"/>
      <c r="AA44" s="1"/>
      <c r="AB44" s="1"/>
      <c r="AC44" s="1"/>
      <c r="AD44" s="1"/>
      <c r="AE44" s="1"/>
      <c r="AF44" s="1"/>
      <c r="AG44" s="1"/>
      <c r="AH44" s="1"/>
      <c r="AI44" s="1"/>
      <c r="AJ44" s="1"/>
    </row>
    <row r="45" spans="1:36" s="2" customFormat="1" ht="30" customHeight="1">
      <c r="A45" s="1"/>
      <c r="B45" s="70"/>
      <c r="C45" s="70"/>
      <c r="D45" s="70"/>
      <c r="E45" s="73"/>
      <c r="F45" s="117"/>
      <c r="G45" s="117"/>
      <c r="H45" s="117"/>
      <c r="I45" s="1"/>
      <c r="J45" s="1"/>
      <c r="K45" s="1"/>
      <c r="L45" s="1"/>
      <c r="M45" s="73"/>
      <c r="N45" s="27"/>
      <c r="P45" s="1"/>
      <c r="Q45" s="1"/>
      <c r="T45" s="4"/>
      <c r="U45" s="5"/>
      <c r="V45" s="4"/>
      <c r="W45" s="4"/>
      <c r="X45" s="4"/>
      <c r="Y45" s="4"/>
      <c r="Z45" s="4"/>
      <c r="AA45" s="1"/>
      <c r="AB45" s="1"/>
      <c r="AC45" s="1"/>
      <c r="AD45" s="1"/>
      <c r="AE45" s="1"/>
      <c r="AF45" s="1"/>
      <c r="AG45" s="1"/>
      <c r="AH45" s="1"/>
      <c r="AI45" s="1"/>
      <c r="AJ45" s="1"/>
    </row>
    <row r="46" spans="1:36" s="2" customFormat="1" ht="30" customHeight="1">
      <c r="A46" s="1"/>
      <c r="B46" s="70"/>
      <c r="C46" s="70"/>
      <c r="D46" s="70"/>
      <c r="E46" s="73"/>
      <c r="F46" s="117"/>
      <c r="G46" s="117"/>
      <c r="H46" s="117"/>
      <c r="I46" s="1"/>
      <c r="J46" s="1"/>
      <c r="K46" s="1"/>
      <c r="L46" s="1"/>
      <c r="M46" s="73"/>
      <c r="N46" s="27"/>
      <c r="P46" s="1"/>
      <c r="Q46" s="1"/>
      <c r="T46" s="4"/>
      <c r="U46" s="5"/>
      <c r="V46" s="4"/>
      <c r="W46" s="4"/>
      <c r="X46" s="4"/>
      <c r="Y46" s="4"/>
      <c r="Z46" s="4"/>
      <c r="AA46" s="1"/>
      <c r="AB46" s="1"/>
      <c r="AC46" s="1"/>
      <c r="AD46" s="1"/>
      <c r="AE46" s="1"/>
      <c r="AF46" s="1"/>
      <c r="AG46" s="1"/>
      <c r="AH46" s="1"/>
      <c r="AI46" s="1"/>
      <c r="AJ46" s="1"/>
    </row>
    <row r="47" spans="1:36" s="2" customFormat="1" ht="30" customHeight="1">
      <c r="A47" s="1"/>
      <c r="B47" s="70"/>
      <c r="C47" s="70"/>
      <c r="D47" s="70"/>
      <c r="E47" s="73"/>
      <c r="F47" s="117"/>
      <c r="G47" s="117"/>
      <c r="H47" s="117"/>
      <c r="I47" s="1"/>
      <c r="J47" s="1"/>
      <c r="K47" s="1"/>
      <c r="L47" s="1"/>
      <c r="M47" s="73"/>
      <c r="N47" s="27"/>
      <c r="P47" s="1"/>
      <c r="Q47" s="1"/>
      <c r="T47" s="4"/>
      <c r="U47" s="5"/>
      <c r="V47" s="4"/>
      <c r="W47" s="4"/>
      <c r="X47" s="4"/>
      <c r="Y47" s="4"/>
      <c r="Z47" s="4"/>
      <c r="AA47" s="1"/>
      <c r="AB47" s="1"/>
      <c r="AC47" s="1"/>
      <c r="AD47" s="1"/>
      <c r="AE47" s="1"/>
      <c r="AF47" s="1"/>
      <c r="AG47" s="1"/>
      <c r="AH47" s="1"/>
      <c r="AI47" s="1"/>
      <c r="AJ47" s="1"/>
    </row>
    <row r="48" spans="1:36" s="2" customFormat="1" ht="30" customHeight="1">
      <c r="A48" s="1"/>
      <c r="B48" s="70"/>
      <c r="C48" s="70"/>
      <c r="D48" s="70"/>
      <c r="E48" s="73"/>
      <c r="F48" s="117"/>
      <c r="G48" s="117"/>
      <c r="H48" s="117"/>
      <c r="I48" s="1"/>
      <c r="J48" s="1"/>
      <c r="K48" s="1"/>
      <c r="L48" s="1"/>
      <c r="M48" s="73"/>
      <c r="N48" s="27"/>
      <c r="P48" s="1"/>
      <c r="Q48" s="1"/>
      <c r="T48" s="4"/>
      <c r="U48" s="5"/>
      <c r="V48" s="4"/>
      <c r="W48" s="4"/>
      <c r="X48" s="4"/>
      <c r="Y48" s="4"/>
      <c r="Z48" s="4"/>
      <c r="AA48" s="1"/>
      <c r="AB48" s="1"/>
      <c r="AC48" s="1"/>
      <c r="AD48" s="1"/>
      <c r="AE48" s="1"/>
      <c r="AF48" s="1"/>
      <c r="AG48" s="1"/>
      <c r="AH48" s="1"/>
      <c r="AI48" s="1"/>
      <c r="AJ48" s="1"/>
    </row>
    <row r="49" spans="1:36" s="2" customFormat="1" ht="30" customHeight="1">
      <c r="A49" s="1"/>
      <c r="B49" s="70"/>
      <c r="C49" s="70"/>
      <c r="D49" s="70"/>
      <c r="E49" s="73"/>
      <c r="F49" s="117"/>
      <c r="G49" s="117"/>
      <c r="H49" s="117"/>
      <c r="I49" s="1"/>
      <c r="J49" s="1"/>
      <c r="K49" s="1"/>
      <c r="L49" s="1"/>
      <c r="M49" s="73"/>
      <c r="N49" s="27"/>
      <c r="P49" s="1"/>
      <c r="Q49" s="1"/>
      <c r="T49" s="4"/>
      <c r="U49" s="5"/>
      <c r="V49" s="4"/>
      <c r="W49" s="4"/>
      <c r="X49" s="4"/>
      <c r="Y49" s="4"/>
      <c r="Z49" s="4"/>
      <c r="AA49" s="1"/>
      <c r="AB49" s="1"/>
      <c r="AC49" s="1"/>
      <c r="AD49" s="1"/>
      <c r="AE49" s="1"/>
      <c r="AF49" s="1"/>
      <c r="AG49" s="1"/>
      <c r="AH49" s="1"/>
      <c r="AI49" s="1"/>
      <c r="AJ49" s="1"/>
    </row>
    <row r="50" spans="1:36" s="2" customFormat="1" ht="30" customHeight="1">
      <c r="A50" s="1"/>
      <c r="B50" s="70"/>
      <c r="C50" s="70"/>
      <c r="D50" s="70"/>
      <c r="E50" s="73"/>
      <c r="F50" s="117"/>
      <c r="G50" s="117"/>
      <c r="H50" s="117"/>
      <c r="I50" s="1"/>
      <c r="J50" s="1"/>
      <c r="K50" s="1"/>
      <c r="L50" s="1"/>
      <c r="M50" s="73"/>
      <c r="N50" s="27"/>
      <c r="P50" s="1"/>
      <c r="Q50" s="1"/>
      <c r="T50" s="4"/>
      <c r="U50" s="5"/>
      <c r="V50" s="4"/>
      <c r="W50" s="4"/>
      <c r="X50" s="4"/>
      <c r="Y50" s="4"/>
      <c r="Z50" s="4"/>
      <c r="AA50" s="1"/>
      <c r="AB50" s="1"/>
      <c r="AC50" s="1"/>
      <c r="AD50" s="1"/>
      <c r="AE50" s="1"/>
      <c r="AF50" s="1"/>
      <c r="AG50" s="1"/>
      <c r="AH50" s="1"/>
      <c r="AI50" s="1"/>
      <c r="AJ50" s="1"/>
    </row>
    <row r="51" spans="1:36" s="2" customFormat="1" ht="30" customHeight="1">
      <c r="A51" s="1"/>
      <c r="B51" s="70"/>
      <c r="C51" s="70"/>
      <c r="D51" s="70"/>
      <c r="E51" s="73"/>
      <c r="F51" s="117"/>
      <c r="G51" s="117"/>
      <c r="H51" s="117"/>
      <c r="I51" s="1"/>
      <c r="J51" s="1"/>
      <c r="K51" s="1"/>
      <c r="L51" s="1"/>
      <c r="M51" s="73"/>
      <c r="N51" s="27"/>
      <c r="P51" s="1"/>
      <c r="Q51" s="1"/>
      <c r="T51" s="4"/>
      <c r="U51" s="5"/>
      <c r="V51" s="4"/>
      <c r="W51" s="4"/>
      <c r="X51" s="4"/>
      <c r="Y51" s="4"/>
      <c r="Z51" s="4"/>
      <c r="AA51" s="1"/>
      <c r="AB51" s="1"/>
      <c r="AC51" s="1"/>
      <c r="AD51" s="1"/>
      <c r="AE51" s="1"/>
      <c r="AF51" s="1"/>
      <c r="AG51" s="1"/>
      <c r="AH51" s="1"/>
      <c r="AI51" s="1"/>
      <c r="AJ51" s="1"/>
    </row>
    <row r="52" spans="1:36" s="2" customFormat="1" ht="30" customHeight="1">
      <c r="A52" s="1"/>
      <c r="B52" s="70"/>
      <c r="C52" s="70"/>
      <c r="D52" s="70"/>
      <c r="E52" s="73"/>
      <c r="F52" s="117"/>
      <c r="G52" s="117"/>
      <c r="H52" s="117"/>
      <c r="I52" s="1"/>
      <c r="J52" s="1"/>
      <c r="K52" s="1"/>
      <c r="L52" s="1"/>
      <c r="M52" s="73"/>
      <c r="N52" s="27"/>
      <c r="P52" s="1"/>
      <c r="Q52" s="1"/>
      <c r="T52" s="4"/>
      <c r="U52" s="5"/>
      <c r="V52" s="4"/>
      <c r="W52" s="4"/>
      <c r="X52" s="4"/>
      <c r="Y52" s="4"/>
      <c r="Z52" s="4"/>
      <c r="AA52" s="1"/>
      <c r="AB52" s="1"/>
      <c r="AC52" s="1"/>
      <c r="AD52" s="1"/>
      <c r="AE52" s="1"/>
      <c r="AF52" s="1"/>
      <c r="AG52" s="1"/>
      <c r="AH52" s="1"/>
      <c r="AI52" s="1"/>
      <c r="AJ52" s="1"/>
    </row>
    <row r="53" spans="1:36" s="2" customFormat="1" ht="30" customHeight="1">
      <c r="A53" s="1"/>
      <c r="B53" s="70"/>
      <c r="C53" s="70"/>
      <c r="D53" s="70"/>
      <c r="E53" s="73"/>
      <c r="F53" s="117"/>
      <c r="G53" s="117"/>
      <c r="H53" s="117"/>
      <c r="I53" s="1"/>
      <c r="J53" s="1"/>
      <c r="K53" s="1"/>
      <c r="L53" s="1"/>
      <c r="M53" s="73"/>
      <c r="N53" s="27"/>
      <c r="P53" s="1"/>
      <c r="Q53" s="1"/>
      <c r="T53" s="4"/>
      <c r="U53" s="5"/>
      <c r="V53" s="4"/>
      <c r="W53" s="4"/>
      <c r="X53" s="4"/>
      <c r="Y53" s="4"/>
      <c r="Z53" s="4"/>
      <c r="AA53" s="1"/>
      <c r="AB53" s="1"/>
      <c r="AC53" s="1"/>
      <c r="AD53" s="1"/>
      <c r="AE53" s="1"/>
      <c r="AF53" s="1"/>
      <c r="AG53" s="1"/>
      <c r="AH53" s="1"/>
      <c r="AI53" s="1"/>
      <c r="AJ53" s="1"/>
    </row>
    <row r="54" spans="1:36" s="2" customFormat="1" ht="30" customHeight="1">
      <c r="A54" s="1"/>
      <c r="B54" s="70"/>
      <c r="C54" s="70"/>
      <c r="D54" s="70"/>
      <c r="E54" s="73"/>
      <c r="F54" s="117"/>
      <c r="G54" s="117"/>
      <c r="H54" s="117"/>
      <c r="I54" s="1"/>
      <c r="J54" s="1"/>
      <c r="K54" s="1"/>
      <c r="L54" s="1"/>
      <c r="M54" s="73"/>
      <c r="N54" s="27"/>
      <c r="P54" s="1"/>
      <c r="Q54" s="1"/>
      <c r="T54" s="4"/>
      <c r="U54" s="5"/>
      <c r="V54" s="4"/>
      <c r="W54" s="4"/>
      <c r="X54" s="4"/>
      <c r="Y54" s="4"/>
      <c r="Z54" s="4"/>
      <c r="AA54" s="1"/>
      <c r="AB54" s="1"/>
      <c r="AC54" s="1"/>
      <c r="AD54" s="1"/>
      <c r="AE54" s="1"/>
      <c r="AF54" s="1"/>
      <c r="AG54" s="1"/>
      <c r="AH54" s="1"/>
      <c r="AI54" s="1"/>
      <c r="AJ54" s="1"/>
    </row>
    <row r="55" spans="1:36" s="2" customFormat="1" ht="30" customHeight="1">
      <c r="A55" s="1"/>
      <c r="B55" s="70"/>
      <c r="C55" s="70"/>
      <c r="D55" s="70"/>
      <c r="E55" s="73"/>
      <c r="F55" s="117"/>
      <c r="G55" s="117"/>
      <c r="H55" s="117"/>
      <c r="I55" s="1"/>
      <c r="J55" s="1"/>
      <c r="K55" s="1"/>
      <c r="L55" s="1"/>
      <c r="M55" s="73"/>
      <c r="N55" s="27"/>
      <c r="P55" s="1"/>
      <c r="Q55" s="1"/>
      <c r="T55" s="4"/>
      <c r="U55" s="5"/>
      <c r="V55" s="4"/>
      <c r="W55" s="4"/>
      <c r="X55" s="4"/>
      <c r="Y55" s="4"/>
      <c r="Z55" s="4"/>
      <c r="AA55" s="1"/>
      <c r="AB55" s="1"/>
      <c r="AC55" s="1"/>
      <c r="AD55" s="1"/>
      <c r="AE55" s="1"/>
      <c r="AF55" s="1"/>
      <c r="AG55" s="1"/>
      <c r="AH55" s="1"/>
      <c r="AI55" s="1"/>
      <c r="AJ55" s="1"/>
    </row>
    <row r="56" spans="1:36" s="2" customFormat="1" ht="30" customHeight="1">
      <c r="A56" s="1"/>
      <c r="B56" s="70"/>
      <c r="C56" s="70"/>
      <c r="D56" s="70"/>
      <c r="E56" s="73"/>
      <c r="F56" s="117"/>
      <c r="G56" s="117"/>
      <c r="H56" s="117"/>
      <c r="I56" s="1"/>
      <c r="J56" s="1"/>
      <c r="K56" s="1"/>
      <c r="L56" s="1"/>
      <c r="M56" s="73"/>
      <c r="N56" s="27"/>
      <c r="P56" s="1"/>
      <c r="Q56" s="1"/>
      <c r="T56" s="4"/>
      <c r="U56" s="5"/>
      <c r="V56" s="4"/>
      <c r="W56" s="4"/>
      <c r="X56" s="4"/>
      <c r="Y56" s="4"/>
      <c r="Z56" s="4"/>
      <c r="AA56" s="1"/>
      <c r="AB56" s="1"/>
      <c r="AC56" s="1"/>
      <c r="AD56" s="1"/>
      <c r="AE56" s="1"/>
      <c r="AF56" s="1"/>
      <c r="AG56" s="1"/>
      <c r="AH56" s="1"/>
      <c r="AI56" s="1"/>
      <c r="AJ56" s="1"/>
    </row>
    <row r="57" spans="1:36" s="2" customFormat="1" ht="30" customHeight="1">
      <c r="A57" s="1"/>
      <c r="B57" s="70"/>
      <c r="C57" s="70"/>
      <c r="D57" s="70"/>
      <c r="E57" s="73"/>
      <c r="F57" s="117"/>
      <c r="G57" s="117"/>
      <c r="H57" s="117"/>
      <c r="I57" s="1"/>
      <c r="J57" s="1"/>
      <c r="K57" s="1"/>
      <c r="L57" s="1"/>
      <c r="M57" s="73"/>
      <c r="N57" s="27"/>
      <c r="P57" s="1"/>
      <c r="Q57" s="1"/>
      <c r="T57" s="4"/>
      <c r="U57" s="5"/>
      <c r="V57" s="4"/>
      <c r="W57" s="4"/>
      <c r="X57" s="4"/>
      <c r="Y57" s="4"/>
      <c r="Z57" s="4"/>
      <c r="AA57" s="1"/>
      <c r="AB57" s="1"/>
      <c r="AC57" s="1"/>
      <c r="AD57" s="1"/>
      <c r="AE57" s="1"/>
      <c r="AF57" s="1"/>
      <c r="AG57" s="1"/>
      <c r="AH57" s="1"/>
      <c r="AI57" s="1"/>
      <c r="AJ57" s="1"/>
    </row>
    <row r="58" spans="1:36" s="2" customFormat="1" ht="30" customHeight="1">
      <c r="A58" s="1"/>
      <c r="B58" s="70"/>
      <c r="C58" s="70"/>
      <c r="D58" s="70"/>
      <c r="E58" s="73"/>
      <c r="F58" s="117"/>
      <c r="G58" s="117"/>
      <c r="H58" s="117"/>
      <c r="I58" s="1"/>
      <c r="J58" s="1"/>
      <c r="K58" s="1"/>
      <c r="L58" s="1"/>
      <c r="M58" s="73"/>
      <c r="N58" s="27"/>
      <c r="P58" s="1"/>
      <c r="Q58" s="1"/>
      <c r="T58" s="4"/>
      <c r="U58" s="5"/>
      <c r="V58" s="4"/>
      <c r="W58" s="4"/>
      <c r="X58" s="4"/>
      <c r="Y58" s="4"/>
      <c r="Z58" s="4"/>
      <c r="AA58" s="1"/>
      <c r="AB58" s="1"/>
      <c r="AC58" s="1"/>
      <c r="AD58" s="1"/>
      <c r="AE58" s="1"/>
      <c r="AF58" s="1"/>
      <c r="AG58" s="1"/>
      <c r="AH58" s="1"/>
      <c r="AI58" s="1"/>
      <c r="AJ58" s="1"/>
    </row>
    <row r="59" spans="1:36" s="2" customFormat="1" ht="30" customHeight="1">
      <c r="A59" s="1"/>
      <c r="B59" s="70"/>
      <c r="C59" s="70"/>
      <c r="D59" s="70"/>
      <c r="E59" s="73"/>
      <c r="F59" s="117"/>
      <c r="G59" s="117"/>
      <c r="H59" s="117"/>
      <c r="I59" s="1"/>
      <c r="J59" s="1"/>
      <c r="K59" s="1"/>
      <c r="L59" s="1"/>
      <c r="M59" s="73"/>
      <c r="N59" s="27"/>
      <c r="P59" s="1"/>
      <c r="Q59" s="1"/>
      <c r="T59" s="4"/>
      <c r="U59" s="5"/>
      <c r="V59" s="4"/>
      <c r="W59" s="4"/>
      <c r="X59" s="4"/>
      <c r="Y59" s="4"/>
      <c r="Z59" s="4"/>
      <c r="AA59" s="1"/>
      <c r="AB59" s="1"/>
      <c r="AC59" s="1"/>
      <c r="AD59" s="1"/>
      <c r="AE59" s="1"/>
      <c r="AF59" s="1"/>
      <c r="AG59" s="1"/>
      <c r="AH59" s="1"/>
      <c r="AI59" s="1"/>
      <c r="AJ59" s="1"/>
    </row>
    <row r="60" spans="1:36" s="2" customFormat="1" ht="30" customHeight="1">
      <c r="A60" s="1"/>
      <c r="B60" s="70"/>
      <c r="C60" s="70"/>
      <c r="D60" s="70"/>
      <c r="E60" s="73"/>
      <c r="F60" s="117"/>
      <c r="G60" s="117"/>
      <c r="H60" s="117"/>
      <c r="I60" s="1"/>
      <c r="J60" s="1"/>
      <c r="K60" s="1"/>
      <c r="L60" s="1"/>
      <c r="M60" s="73"/>
      <c r="N60" s="27"/>
      <c r="P60" s="1"/>
      <c r="Q60" s="1"/>
      <c r="T60" s="4"/>
      <c r="U60" s="5"/>
      <c r="V60" s="4"/>
      <c r="W60" s="4"/>
      <c r="X60" s="4"/>
      <c r="Y60" s="4"/>
      <c r="Z60" s="4"/>
      <c r="AA60" s="1"/>
      <c r="AB60" s="1"/>
      <c r="AC60" s="1"/>
      <c r="AD60" s="1"/>
      <c r="AE60" s="1"/>
      <c r="AF60" s="1"/>
      <c r="AG60" s="1"/>
      <c r="AH60" s="1"/>
      <c r="AI60" s="1"/>
      <c r="AJ60" s="1"/>
    </row>
    <row r="61" spans="1:36" s="2" customFormat="1" ht="30" customHeight="1">
      <c r="A61" s="1"/>
      <c r="B61" s="70"/>
      <c r="C61" s="70"/>
      <c r="D61" s="70"/>
      <c r="E61" s="73"/>
      <c r="F61" s="117"/>
      <c r="G61" s="117"/>
      <c r="H61" s="117"/>
      <c r="I61" s="1"/>
      <c r="J61" s="1"/>
      <c r="K61" s="1"/>
      <c r="L61" s="1"/>
      <c r="M61" s="73"/>
      <c r="N61" s="27"/>
      <c r="P61" s="1"/>
      <c r="Q61" s="1"/>
      <c r="T61" s="4"/>
      <c r="U61" s="5"/>
      <c r="V61" s="4"/>
      <c r="W61" s="4"/>
      <c r="X61" s="4"/>
      <c r="Y61" s="4"/>
      <c r="Z61" s="4"/>
      <c r="AA61" s="1"/>
      <c r="AB61" s="1"/>
      <c r="AC61" s="1"/>
      <c r="AD61" s="1"/>
      <c r="AE61" s="1"/>
      <c r="AF61" s="1"/>
      <c r="AG61" s="1"/>
      <c r="AH61" s="1"/>
      <c r="AI61" s="1"/>
      <c r="AJ61" s="1"/>
    </row>
    <row r="62" spans="1:36" s="2" customFormat="1" ht="30" customHeight="1">
      <c r="A62" s="1"/>
      <c r="B62" s="70"/>
      <c r="C62" s="70"/>
      <c r="D62" s="70"/>
      <c r="E62" s="73"/>
      <c r="F62" s="117"/>
      <c r="G62" s="117"/>
      <c r="H62" s="117"/>
      <c r="I62" s="1"/>
      <c r="J62" s="1"/>
      <c r="K62" s="1"/>
      <c r="L62" s="1"/>
      <c r="M62" s="73"/>
      <c r="N62" s="27"/>
      <c r="P62" s="1"/>
      <c r="Q62" s="1"/>
      <c r="T62" s="4"/>
      <c r="U62" s="5"/>
      <c r="V62" s="4"/>
      <c r="W62" s="4"/>
      <c r="X62" s="4"/>
      <c r="Y62" s="4"/>
      <c r="Z62" s="4"/>
      <c r="AA62" s="1"/>
      <c r="AB62" s="1"/>
      <c r="AC62" s="1"/>
      <c r="AD62" s="1"/>
      <c r="AE62" s="1"/>
      <c r="AF62" s="1"/>
      <c r="AG62" s="1"/>
      <c r="AH62" s="1"/>
      <c r="AI62" s="1"/>
      <c r="AJ62" s="1"/>
    </row>
    <row r="63" spans="1:36" s="2" customFormat="1" ht="30" customHeight="1">
      <c r="A63" s="1"/>
      <c r="B63" s="70"/>
      <c r="C63" s="70"/>
      <c r="D63" s="70"/>
      <c r="E63" s="73"/>
      <c r="F63" s="117"/>
      <c r="G63" s="117"/>
      <c r="H63" s="117"/>
      <c r="I63" s="1"/>
      <c r="J63" s="1"/>
      <c r="K63" s="1"/>
      <c r="L63" s="1"/>
      <c r="M63" s="73"/>
      <c r="N63" s="27"/>
      <c r="P63" s="1"/>
      <c r="Q63" s="1"/>
      <c r="T63" s="4"/>
      <c r="U63" s="5"/>
      <c r="V63" s="4"/>
      <c r="W63" s="4"/>
      <c r="X63" s="4"/>
      <c r="Y63" s="4"/>
      <c r="Z63" s="4"/>
      <c r="AA63" s="1"/>
      <c r="AB63" s="1"/>
      <c r="AC63" s="1"/>
      <c r="AD63" s="1"/>
      <c r="AE63" s="1"/>
      <c r="AF63" s="1"/>
      <c r="AG63" s="1"/>
      <c r="AH63" s="1"/>
      <c r="AI63" s="1"/>
      <c r="AJ63" s="1"/>
    </row>
    <row r="64" spans="1:36" s="2" customFormat="1" ht="30" customHeight="1">
      <c r="A64" s="1"/>
      <c r="B64" s="70"/>
      <c r="C64" s="70"/>
      <c r="D64" s="70"/>
      <c r="E64" s="73"/>
      <c r="F64" s="117"/>
      <c r="G64" s="117"/>
      <c r="H64" s="117"/>
      <c r="I64" s="1"/>
      <c r="J64" s="1"/>
      <c r="K64" s="1"/>
      <c r="L64" s="1"/>
      <c r="M64" s="73"/>
      <c r="N64" s="27"/>
      <c r="P64" s="1"/>
      <c r="Q64" s="1"/>
      <c r="T64" s="4"/>
      <c r="U64" s="5"/>
      <c r="V64" s="4"/>
      <c r="W64" s="4"/>
      <c r="X64" s="4"/>
      <c r="Y64" s="4"/>
      <c r="Z64" s="4"/>
      <c r="AA64" s="1"/>
      <c r="AB64" s="1"/>
      <c r="AC64" s="1"/>
      <c r="AD64" s="1"/>
      <c r="AE64" s="1"/>
      <c r="AF64" s="1"/>
      <c r="AG64" s="1"/>
      <c r="AH64" s="1"/>
      <c r="AI64" s="1"/>
      <c r="AJ64" s="1"/>
    </row>
    <row r="65" spans="1:36" s="2" customFormat="1" ht="30" customHeight="1">
      <c r="A65" s="1"/>
      <c r="B65" s="70"/>
      <c r="C65" s="70"/>
      <c r="D65" s="70"/>
      <c r="E65" s="73"/>
      <c r="F65" s="117"/>
      <c r="G65" s="117"/>
      <c r="H65" s="117"/>
      <c r="I65" s="1"/>
      <c r="J65" s="1"/>
      <c r="K65" s="1"/>
      <c r="L65" s="1"/>
      <c r="M65" s="73"/>
      <c r="N65" s="27"/>
      <c r="P65" s="1"/>
      <c r="Q65" s="1"/>
      <c r="T65" s="4"/>
      <c r="U65" s="5"/>
      <c r="V65" s="4"/>
      <c r="W65" s="4"/>
      <c r="X65" s="4"/>
      <c r="Y65" s="4"/>
      <c r="Z65" s="4"/>
      <c r="AA65" s="1"/>
      <c r="AB65" s="1"/>
      <c r="AC65" s="1"/>
      <c r="AD65" s="1"/>
      <c r="AE65" s="1"/>
      <c r="AF65" s="1"/>
      <c r="AG65" s="1"/>
      <c r="AH65" s="1"/>
      <c r="AI65" s="1"/>
      <c r="AJ65" s="1"/>
    </row>
    <row r="66" spans="1:36" s="2" customFormat="1" ht="30" customHeight="1">
      <c r="A66" s="1"/>
      <c r="B66" s="70"/>
      <c r="C66" s="70"/>
      <c r="D66" s="70"/>
      <c r="E66" s="73"/>
      <c r="F66" s="117"/>
      <c r="G66" s="117"/>
      <c r="H66" s="117"/>
      <c r="I66" s="1"/>
      <c r="J66" s="1"/>
      <c r="K66" s="1"/>
      <c r="L66" s="1"/>
      <c r="M66" s="73"/>
      <c r="N66" s="27"/>
      <c r="P66" s="1"/>
      <c r="Q66" s="1"/>
      <c r="T66" s="4"/>
      <c r="U66" s="5"/>
      <c r="V66" s="4"/>
      <c r="W66" s="4"/>
      <c r="X66" s="4"/>
      <c r="Y66" s="4"/>
      <c r="Z66" s="4"/>
      <c r="AA66" s="1"/>
      <c r="AB66" s="1"/>
      <c r="AC66" s="1"/>
      <c r="AD66" s="1"/>
      <c r="AE66" s="1"/>
      <c r="AF66" s="1"/>
      <c r="AG66" s="1"/>
      <c r="AH66" s="1"/>
      <c r="AI66" s="1"/>
      <c r="AJ66" s="1"/>
    </row>
    <row r="67" spans="1:36" s="2" customFormat="1" ht="30" customHeight="1">
      <c r="A67" s="1"/>
      <c r="B67" s="70"/>
      <c r="C67" s="70"/>
      <c r="D67" s="70"/>
      <c r="E67" s="73"/>
      <c r="F67" s="117"/>
      <c r="G67" s="117"/>
      <c r="H67" s="117"/>
      <c r="I67" s="1"/>
      <c r="J67" s="1"/>
      <c r="K67" s="1"/>
      <c r="L67" s="1"/>
      <c r="M67" s="73"/>
      <c r="N67" s="27"/>
      <c r="P67" s="1"/>
      <c r="Q67" s="1"/>
      <c r="T67" s="4"/>
      <c r="U67" s="5"/>
      <c r="V67" s="4"/>
      <c r="W67" s="4"/>
      <c r="X67" s="4"/>
      <c r="Y67" s="4"/>
      <c r="Z67" s="4"/>
      <c r="AA67" s="1"/>
      <c r="AB67" s="1"/>
      <c r="AC67" s="1"/>
      <c r="AD67" s="1"/>
      <c r="AE67" s="1"/>
      <c r="AF67" s="1"/>
      <c r="AG67" s="1"/>
      <c r="AH67" s="1"/>
      <c r="AI67" s="1"/>
      <c r="AJ67" s="1"/>
    </row>
    <row r="68" spans="1:36" s="2" customFormat="1" ht="30" customHeight="1">
      <c r="A68" s="1"/>
      <c r="B68" s="70"/>
      <c r="C68" s="70"/>
      <c r="D68" s="70"/>
      <c r="E68" s="73"/>
      <c r="F68" s="117"/>
      <c r="G68" s="117"/>
      <c r="H68" s="117"/>
      <c r="I68" s="1"/>
      <c r="J68" s="1"/>
      <c r="K68" s="1"/>
      <c r="L68" s="1"/>
      <c r="M68" s="73"/>
      <c r="N68" s="27"/>
      <c r="P68" s="1"/>
      <c r="Q68" s="1"/>
      <c r="T68" s="4"/>
      <c r="U68" s="5"/>
      <c r="V68" s="4"/>
      <c r="W68" s="4"/>
      <c r="X68" s="4"/>
      <c r="Y68" s="4"/>
      <c r="Z68" s="4"/>
      <c r="AA68" s="1"/>
      <c r="AB68" s="1"/>
      <c r="AC68" s="1"/>
      <c r="AD68" s="1"/>
      <c r="AE68" s="1"/>
      <c r="AF68" s="1"/>
      <c r="AG68" s="1"/>
      <c r="AH68" s="1"/>
      <c r="AI68" s="1"/>
      <c r="AJ68" s="1"/>
    </row>
    <row r="69" spans="1:36" s="2" customFormat="1" ht="30" customHeight="1">
      <c r="A69" s="1"/>
      <c r="B69" s="70"/>
      <c r="C69" s="70"/>
      <c r="D69" s="70"/>
      <c r="E69" s="73"/>
      <c r="F69" s="117"/>
      <c r="G69" s="117"/>
      <c r="H69" s="117"/>
      <c r="I69" s="1"/>
      <c r="J69" s="1"/>
      <c r="K69" s="1"/>
      <c r="L69" s="1"/>
      <c r="M69" s="73"/>
      <c r="N69" s="27"/>
      <c r="P69" s="1"/>
      <c r="Q69" s="1"/>
      <c r="T69" s="4"/>
      <c r="U69" s="5"/>
      <c r="V69" s="4"/>
      <c r="W69" s="4"/>
      <c r="X69" s="4"/>
      <c r="Y69" s="4"/>
      <c r="Z69" s="4"/>
      <c r="AA69" s="1"/>
      <c r="AB69" s="1"/>
      <c r="AC69" s="1"/>
      <c r="AD69" s="1"/>
      <c r="AE69" s="1"/>
      <c r="AF69" s="1"/>
      <c r="AG69" s="1"/>
      <c r="AH69" s="1"/>
      <c r="AI69" s="1"/>
      <c r="AJ69" s="1"/>
    </row>
    <row r="70" spans="1:36" s="2" customFormat="1" ht="30" customHeight="1">
      <c r="A70" s="1"/>
      <c r="B70" s="70"/>
      <c r="C70" s="70"/>
      <c r="D70" s="70"/>
      <c r="E70" s="73"/>
      <c r="F70" s="117"/>
      <c r="G70" s="117"/>
      <c r="H70" s="117"/>
      <c r="I70" s="1"/>
      <c r="J70" s="1"/>
      <c r="K70" s="1"/>
      <c r="L70" s="1"/>
      <c r="M70" s="73"/>
      <c r="N70" s="27"/>
      <c r="P70" s="1"/>
      <c r="Q70" s="1"/>
      <c r="T70" s="4"/>
      <c r="U70" s="5"/>
      <c r="V70" s="4"/>
      <c r="W70" s="4"/>
      <c r="X70" s="4"/>
      <c r="Y70" s="4"/>
      <c r="Z70" s="4"/>
      <c r="AA70" s="1"/>
      <c r="AB70" s="1"/>
      <c r="AC70" s="1"/>
      <c r="AD70" s="1"/>
      <c r="AE70" s="1"/>
      <c r="AF70" s="1"/>
      <c r="AG70" s="1"/>
      <c r="AH70" s="1"/>
      <c r="AI70" s="1"/>
      <c r="AJ70" s="1"/>
    </row>
    <row r="71" spans="1:36" s="2" customFormat="1" ht="30" customHeight="1">
      <c r="A71" s="1"/>
      <c r="B71" s="70"/>
      <c r="C71" s="70"/>
      <c r="D71" s="70"/>
      <c r="E71" s="73"/>
      <c r="F71" s="117"/>
      <c r="G71" s="117"/>
      <c r="H71" s="117"/>
      <c r="I71" s="1"/>
      <c r="J71" s="1"/>
      <c r="K71" s="1"/>
      <c r="L71" s="1"/>
      <c r="M71" s="73"/>
      <c r="N71" s="27"/>
      <c r="P71" s="1"/>
      <c r="Q71" s="1"/>
      <c r="T71" s="4"/>
      <c r="U71" s="5"/>
      <c r="V71" s="4"/>
      <c r="W71" s="4"/>
      <c r="X71" s="4"/>
      <c r="Y71" s="4"/>
      <c r="Z71" s="4"/>
      <c r="AA71" s="1"/>
      <c r="AB71" s="1"/>
      <c r="AC71" s="1"/>
      <c r="AD71" s="1"/>
      <c r="AE71" s="1"/>
      <c r="AF71" s="1"/>
      <c r="AG71" s="1"/>
      <c r="AH71" s="1"/>
      <c r="AI71" s="1"/>
      <c r="AJ71" s="1"/>
    </row>
    <row r="72" spans="1:36" s="2" customFormat="1" ht="30" customHeight="1">
      <c r="A72" s="1"/>
      <c r="B72" s="70"/>
      <c r="C72" s="70"/>
      <c r="D72" s="70"/>
      <c r="E72" s="73"/>
      <c r="F72" s="117"/>
      <c r="G72" s="117"/>
      <c r="H72" s="117"/>
      <c r="I72" s="1"/>
      <c r="J72" s="1"/>
      <c r="K72" s="1"/>
      <c r="L72" s="1"/>
      <c r="M72" s="73"/>
      <c r="N72" s="27"/>
      <c r="P72" s="1"/>
      <c r="Q72" s="1"/>
      <c r="T72" s="4"/>
      <c r="U72" s="5"/>
      <c r="V72" s="4"/>
      <c r="W72" s="4"/>
      <c r="X72" s="4"/>
      <c r="Y72" s="4"/>
      <c r="Z72" s="4"/>
      <c r="AA72" s="1"/>
      <c r="AB72" s="1"/>
      <c r="AC72" s="1"/>
      <c r="AD72" s="1"/>
      <c r="AE72" s="1"/>
      <c r="AF72" s="1"/>
      <c r="AG72" s="1"/>
      <c r="AH72" s="1"/>
      <c r="AI72" s="1"/>
      <c r="AJ72" s="1"/>
    </row>
    <row r="73" spans="1:36" s="2" customFormat="1" ht="30" customHeight="1">
      <c r="A73" s="1"/>
      <c r="B73" s="70"/>
      <c r="C73" s="70"/>
      <c r="D73" s="70"/>
      <c r="E73" s="73"/>
      <c r="F73" s="117"/>
      <c r="G73" s="117"/>
      <c r="H73" s="117"/>
      <c r="I73" s="1"/>
      <c r="J73" s="1"/>
      <c r="K73" s="1"/>
      <c r="L73" s="1"/>
      <c r="M73" s="73"/>
      <c r="N73" s="27"/>
      <c r="P73" s="1"/>
      <c r="Q73" s="1"/>
      <c r="T73" s="4"/>
      <c r="U73" s="5"/>
      <c r="V73" s="4"/>
      <c r="W73" s="4"/>
      <c r="X73" s="4"/>
      <c r="Y73" s="4"/>
      <c r="Z73" s="4"/>
      <c r="AA73" s="1"/>
      <c r="AB73" s="1"/>
      <c r="AC73" s="1"/>
      <c r="AD73" s="1"/>
      <c r="AE73" s="1"/>
      <c r="AF73" s="1"/>
      <c r="AG73" s="1"/>
      <c r="AH73" s="1"/>
      <c r="AI73" s="1"/>
      <c r="AJ73" s="1"/>
    </row>
    <row r="74" spans="1:36" s="2" customFormat="1" ht="30" customHeight="1">
      <c r="A74" s="1"/>
      <c r="B74" s="70"/>
      <c r="C74" s="70"/>
      <c r="D74" s="70"/>
      <c r="E74" s="73"/>
      <c r="F74" s="117"/>
      <c r="G74" s="117"/>
      <c r="H74" s="117"/>
      <c r="I74" s="1"/>
      <c r="J74" s="1"/>
      <c r="K74" s="1"/>
      <c r="L74" s="1"/>
      <c r="M74" s="73"/>
      <c r="N74" s="27"/>
      <c r="P74" s="1"/>
      <c r="Q74" s="1"/>
      <c r="T74" s="4"/>
      <c r="U74" s="5"/>
      <c r="V74" s="4"/>
      <c r="W74" s="4"/>
      <c r="X74" s="4"/>
      <c r="Y74" s="4"/>
      <c r="Z74" s="4"/>
      <c r="AA74" s="1"/>
      <c r="AB74" s="1"/>
      <c r="AC74" s="1"/>
      <c r="AD74" s="1"/>
      <c r="AE74" s="1"/>
      <c r="AF74" s="1"/>
      <c r="AG74" s="1"/>
      <c r="AH74" s="1"/>
      <c r="AI74" s="1"/>
      <c r="AJ74" s="1"/>
    </row>
    <row r="75" spans="1:36" s="2" customFormat="1" ht="30" customHeight="1">
      <c r="A75" s="1"/>
      <c r="B75" s="70"/>
      <c r="C75" s="70"/>
      <c r="D75" s="70"/>
      <c r="E75" s="73"/>
      <c r="F75" s="117"/>
      <c r="G75" s="117"/>
      <c r="H75" s="117"/>
      <c r="I75" s="1"/>
      <c r="J75" s="1"/>
      <c r="K75" s="1"/>
      <c r="L75" s="1"/>
      <c r="M75" s="73"/>
      <c r="N75" s="27"/>
      <c r="P75" s="1"/>
      <c r="Q75" s="1"/>
      <c r="T75" s="4"/>
      <c r="U75" s="5"/>
      <c r="V75" s="4"/>
      <c r="W75" s="4"/>
      <c r="X75" s="4"/>
      <c r="Y75" s="4"/>
      <c r="Z75" s="4"/>
      <c r="AA75" s="1"/>
      <c r="AB75" s="1"/>
      <c r="AC75" s="1"/>
      <c r="AD75" s="1"/>
      <c r="AE75" s="1"/>
      <c r="AF75" s="1"/>
      <c r="AG75" s="1"/>
      <c r="AH75" s="1"/>
      <c r="AI75" s="1"/>
      <c r="AJ75" s="1"/>
    </row>
    <row r="76" spans="1:36" s="2" customFormat="1" ht="30" customHeight="1">
      <c r="A76" s="1"/>
      <c r="B76" s="70"/>
      <c r="C76" s="70"/>
      <c r="D76" s="70"/>
      <c r="E76" s="73"/>
      <c r="F76" s="117"/>
      <c r="G76" s="117"/>
      <c r="H76" s="117"/>
      <c r="I76" s="1"/>
      <c r="J76" s="1"/>
      <c r="K76" s="1"/>
      <c r="L76" s="1"/>
      <c r="M76" s="73"/>
      <c r="N76" s="27"/>
      <c r="P76" s="1"/>
      <c r="Q76" s="1"/>
      <c r="T76" s="4"/>
      <c r="U76" s="5"/>
      <c r="V76" s="4"/>
      <c r="W76" s="4"/>
      <c r="X76" s="4"/>
      <c r="Y76" s="4"/>
      <c r="Z76" s="4"/>
      <c r="AA76" s="1"/>
      <c r="AB76" s="1"/>
      <c r="AC76" s="1"/>
      <c r="AD76" s="1"/>
      <c r="AE76" s="1"/>
      <c r="AF76" s="1"/>
      <c r="AG76" s="1"/>
      <c r="AH76" s="1"/>
      <c r="AI76" s="1"/>
      <c r="AJ76" s="1"/>
    </row>
    <row r="77" spans="1:36" s="2" customFormat="1" ht="30" customHeight="1">
      <c r="A77" s="1"/>
      <c r="B77" s="70"/>
      <c r="C77" s="70"/>
      <c r="D77" s="70"/>
      <c r="E77" s="73"/>
      <c r="F77" s="117"/>
      <c r="G77" s="117"/>
      <c r="H77" s="117"/>
      <c r="I77" s="1"/>
      <c r="J77" s="1"/>
      <c r="K77" s="1"/>
      <c r="L77" s="1"/>
      <c r="M77" s="73"/>
      <c r="N77" s="27"/>
      <c r="P77" s="1"/>
      <c r="Q77" s="1"/>
      <c r="T77" s="4"/>
      <c r="U77" s="5"/>
      <c r="V77" s="4"/>
      <c r="W77" s="4"/>
      <c r="X77" s="4"/>
      <c r="Y77" s="4"/>
      <c r="Z77" s="4"/>
      <c r="AA77" s="1"/>
      <c r="AB77" s="1"/>
      <c r="AC77" s="1"/>
      <c r="AD77" s="1"/>
      <c r="AE77" s="1"/>
      <c r="AF77" s="1"/>
      <c r="AG77" s="1"/>
      <c r="AH77" s="1"/>
      <c r="AI77" s="1"/>
      <c r="AJ77" s="1"/>
    </row>
    <row r="78" spans="1:36" s="2" customFormat="1" ht="30" customHeight="1">
      <c r="A78" s="1"/>
      <c r="B78" s="70"/>
      <c r="C78" s="70"/>
      <c r="D78" s="70"/>
      <c r="E78" s="73"/>
      <c r="F78" s="117"/>
      <c r="G78" s="117"/>
      <c r="H78" s="117"/>
      <c r="I78" s="1"/>
      <c r="J78" s="1"/>
      <c r="K78" s="1"/>
      <c r="L78" s="1"/>
      <c r="M78" s="73"/>
      <c r="N78" s="27"/>
      <c r="P78" s="1"/>
      <c r="Q78" s="1"/>
      <c r="T78" s="4"/>
      <c r="U78" s="5"/>
      <c r="V78" s="4"/>
      <c r="W78" s="4"/>
      <c r="X78" s="4"/>
      <c r="Y78" s="4"/>
      <c r="Z78" s="4"/>
      <c r="AA78" s="1"/>
      <c r="AB78" s="1"/>
      <c r="AC78" s="1"/>
      <c r="AD78" s="1"/>
      <c r="AE78" s="1"/>
      <c r="AF78" s="1"/>
      <c r="AG78" s="1"/>
      <c r="AH78" s="1"/>
      <c r="AI78" s="1"/>
      <c r="AJ78" s="1"/>
    </row>
    <row r="79" spans="1:36" s="2" customFormat="1" ht="30" customHeight="1">
      <c r="A79" s="1"/>
      <c r="B79" s="70"/>
      <c r="C79" s="70"/>
      <c r="D79" s="70"/>
      <c r="E79" s="73"/>
      <c r="F79" s="117"/>
      <c r="G79" s="117"/>
      <c r="H79" s="117"/>
      <c r="I79" s="1"/>
      <c r="J79" s="1"/>
      <c r="K79" s="1"/>
      <c r="L79" s="1"/>
      <c r="M79" s="73"/>
      <c r="N79" s="27"/>
      <c r="P79" s="1"/>
      <c r="Q79" s="1"/>
      <c r="T79" s="4"/>
      <c r="U79" s="5"/>
      <c r="V79" s="4"/>
      <c r="W79" s="4"/>
      <c r="X79" s="4"/>
      <c r="Y79" s="4"/>
      <c r="Z79" s="4"/>
      <c r="AA79" s="1"/>
      <c r="AB79" s="1"/>
      <c r="AC79" s="1"/>
      <c r="AD79" s="1"/>
      <c r="AE79" s="1"/>
      <c r="AF79" s="1"/>
      <c r="AG79" s="1"/>
      <c r="AH79" s="1"/>
      <c r="AI79" s="1"/>
      <c r="AJ79" s="1"/>
    </row>
    <row r="80" spans="1:36" s="2" customFormat="1" ht="30" customHeight="1">
      <c r="A80" s="1"/>
      <c r="B80" s="70"/>
      <c r="C80" s="70"/>
      <c r="D80" s="70"/>
      <c r="E80" s="73"/>
      <c r="F80" s="117"/>
      <c r="G80" s="117"/>
      <c r="H80" s="117"/>
      <c r="I80" s="1"/>
      <c r="J80" s="1"/>
      <c r="K80" s="1"/>
      <c r="L80" s="1"/>
      <c r="M80" s="73"/>
      <c r="N80" s="27"/>
      <c r="P80" s="1"/>
      <c r="Q80" s="1"/>
      <c r="T80" s="4"/>
      <c r="U80" s="5"/>
      <c r="V80" s="4"/>
      <c r="W80" s="4"/>
      <c r="X80" s="4"/>
      <c r="Y80" s="4"/>
      <c r="Z80" s="4"/>
      <c r="AA80" s="1"/>
      <c r="AB80" s="1"/>
      <c r="AC80" s="1"/>
      <c r="AD80" s="1"/>
      <c r="AE80" s="1"/>
      <c r="AF80" s="1"/>
      <c r="AG80" s="1"/>
      <c r="AH80" s="1"/>
      <c r="AI80" s="1"/>
      <c r="AJ80" s="1"/>
    </row>
    <row r="81" spans="1:36" s="2" customFormat="1" ht="30" customHeight="1">
      <c r="A81" s="1"/>
      <c r="B81" s="70"/>
      <c r="C81" s="70"/>
      <c r="D81" s="70"/>
      <c r="E81" s="73"/>
      <c r="F81" s="117"/>
      <c r="G81" s="117"/>
      <c r="H81" s="117"/>
      <c r="I81" s="1"/>
      <c r="J81" s="1"/>
      <c r="K81" s="1"/>
      <c r="L81" s="1"/>
      <c r="M81" s="73"/>
      <c r="N81" s="27"/>
      <c r="P81" s="1"/>
      <c r="Q81" s="1"/>
      <c r="T81" s="4"/>
      <c r="U81" s="5"/>
      <c r="V81" s="4"/>
      <c r="W81" s="4"/>
      <c r="X81" s="4"/>
      <c r="Y81" s="4"/>
      <c r="Z81" s="4"/>
      <c r="AA81" s="1"/>
      <c r="AB81" s="1"/>
      <c r="AC81" s="1"/>
      <c r="AD81" s="1"/>
      <c r="AE81" s="1"/>
      <c r="AF81" s="1"/>
      <c r="AG81" s="1"/>
      <c r="AH81" s="1"/>
      <c r="AI81" s="1"/>
      <c r="AJ81" s="1"/>
    </row>
    <row r="82" spans="1:36" s="2" customFormat="1" ht="30" customHeight="1">
      <c r="A82" s="1"/>
      <c r="B82" s="70"/>
      <c r="C82" s="70"/>
      <c r="D82" s="70"/>
      <c r="E82" s="73"/>
      <c r="F82" s="117"/>
      <c r="G82" s="117"/>
      <c r="H82" s="117"/>
      <c r="I82" s="1"/>
      <c r="J82" s="1"/>
      <c r="K82" s="1"/>
      <c r="L82" s="1"/>
      <c r="M82" s="73"/>
      <c r="N82" s="27"/>
      <c r="P82" s="1"/>
      <c r="Q82" s="1"/>
      <c r="T82" s="4"/>
      <c r="U82" s="5"/>
      <c r="V82" s="4"/>
      <c r="W82" s="4"/>
      <c r="X82" s="4"/>
      <c r="Y82" s="4"/>
      <c r="Z82" s="4"/>
      <c r="AA82" s="1"/>
      <c r="AB82" s="1"/>
      <c r="AC82" s="1"/>
      <c r="AD82" s="1"/>
      <c r="AE82" s="1"/>
      <c r="AF82" s="1"/>
      <c r="AG82" s="1"/>
      <c r="AH82" s="1"/>
      <c r="AI82" s="1"/>
      <c r="AJ82" s="1"/>
    </row>
    <row r="83" spans="1:36" s="2" customFormat="1" ht="30" customHeight="1">
      <c r="A83" s="1"/>
      <c r="B83" s="70"/>
      <c r="C83" s="70"/>
      <c r="D83" s="70"/>
      <c r="E83" s="73"/>
      <c r="F83" s="117"/>
      <c r="G83" s="117"/>
      <c r="H83" s="117"/>
      <c r="I83" s="1"/>
      <c r="J83" s="1"/>
      <c r="K83" s="1"/>
      <c r="L83" s="1"/>
      <c r="M83" s="73"/>
      <c r="N83" s="27"/>
      <c r="P83" s="1"/>
      <c r="Q83" s="1"/>
      <c r="T83" s="4"/>
      <c r="U83" s="5"/>
      <c r="V83" s="4"/>
      <c r="W83" s="4"/>
      <c r="X83" s="4"/>
      <c r="Y83" s="4"/>
      <c r="Z83" s="4"/>
      <c r="AA83" s="1"/>
      <c r="AB83" s="1"/>
      <c r="AC83" s="1"/>
      <c r="AD83" s="1"/>
      <c r="AE83" s="1"/>
      <c r="AF83" s="1"/>
      <c r="AG83" s="1"/>
      <c r="AH83" s="1"/>
      <c r="AI83" s="1"/>
      <c r="AJ83" s="1"/>
    </row>
    <row r="84" spans="1:36" s="2" customFormat="1" ht="30" customHeight="1">
      <c r="A84" s="1"/>
      <c r="B84" s="70"/>
      <c r="C84" s="70"/>
      <c r="D84" s="70"/>
      <c r="E84" s="73"/>
      <c r="F84" s="117"/>
      <c r="G84" s="117"/>
      <c r="H84" s="117"/>
      <c r="I84" s="1"/>
      <c r="J84" s="1"/>
      <c r="K84" s="1"/>
      <c r="L84" s="1"/>
      <c r="M84" s="73"/>
      <c r="N84" s="27"/>
      <c r="P84" s="1"/>
      <c r="Q84" s="1"/>
      <c r="T84" s="4"/>
      <c r="U84" s="5"/>
      <c r="V84" s="4"/>
      <c r="W84" s="4"/>
      <c r="X84" s="4"/>
      <c r="Y84" s="4"/>
      <c r="Z84" s="4"/>
      <c r="AA84" s="1"/>
      <c r="AB84" s="1"/>
      <c r="AC84" s="1"/>
      <c r="AD84" s="1"/>
      <c r="AE84" s="1"/>
      <c r="AF84" s="1"/>
      <c r="AG84" s="1"/>
      <c r="AH84" s="1"/>
      <c r="AI84" s="1"/>
      <c r="AJ84" s="1"/>
    </row>
    <row r="85" spans="1:36" s="2" customFormat="1" ht="30" customHeight="1">
      <c r="A85" s="1"/>
      <c r="B85" s="70"/>
      <c r="C85" s="70"/>
      <c r="D85" s="70"/>
      <c r="E85" s="73"/>
      <c r="F85" s="117"/>
      <c r="G85" s="117"/>
      <c r="H85" s="117"/>
      <c r="I85" s="1"/>
      <c r="J85" s="1"/>
      <c r="K85" s="1"/>
      <c r="L85" s="1"/>
      <c r="M85" s="73"/>
      <c r="N85" s="27"/>
      <c r="P85" s="1"/>
      <c r="Q85" s="1"/>
      <c r="T85" s="4"/>
      <c r="U85" s="5"/>
      <c r="V85" s="4"/>
      <c r="W85" s="4"/>
      <c r="X85" s="4"/>
      <c r="Y85" s="4"/>
      <c r="Z85" s="4"/>
      <c r="AA85" s="1"/>
      <c r="AB85" s="1"/>
      <c r="AC85" s="1"/>
      <c r="AD85" s="1"/>
      <c r="AE85" s="1"/>
      <c r="AF85" s="1"/>
      <c r="AG85" s="1"/>
      <c r="AH85" s="1"/>
      <c r="AI85" s="1"/>
      <c r="AJ85" s="1"/>
    </row>
    <row r="86" spans="1:36" s="2" customFormat="1" ht="30" customHeight="1">
      <c r="A86" s="1"/>
      <c r="B86" s="70"/>
      <c r="C86" s="70"/>
      <c r="D86" s="70"/>
      <c r="E86" s="73"/>
      <c r="F86" s="117"/>
      <c r="G86" s="117"/>
      <c r="H86" s="117"/>
      <c r="I86" s="1"/>
      <c r="J86" s="1"/>
      <c r="K86" s="1"/>
      <c r="L86" s="1"/>
      <c r="M86" s="73"/>
      <c r="N86" s="27"/>
      <c r="P86" s="1"/>
      <c r="Q86" s="1"/>
      <c r="T86" s="4"/>
      <c r="U86" s="5"/>
      <c r="V86" s="4"/>
      <c r="W86" s="4"/>
      <c r="X86" s="4"/>
      <c r="Y86" s="4"/>
      <c r="Z86" s="4"/>
      <c r="AA86" s="1"/>
      <c r="AB86" s="1"/>
      <c r="AC86" s="1"/>
      <c r="AD86" s="1"/>
      <c r="AE86" s="1"/>
      <c r="AF86" s="1"/>
      <c r="AG86" s="1"/>
      <c r="AH86" s="1"/>
      <c r="AI86" s="1"/>
      <c r="AJ86" s="1"/>
    </row>
    <row r="87" spans="1:36" s="2" customFormat="1" ht="30" customHeight="1">
      <c r="A87" s="1"/>
      <c r="B87" s="70"/>
      <c r="C87" s="70"/>
      <c r="D87" s="70"/>
      <c r="E87" s="73"/>
      <c r="F87" s="117"/>
      <c r="G87" s="117"/>
      <c r="H87" s="117"/>
      <c r="I87" s="1"/>
      <c r="J87" s="1"/>
      <c r="K87" s="1"/>
      <c r="L87" s="1"/>
      <c r="M87" s="73"/>
      <c r="N87" s="27"/>
      <c r="P87" s="1"/>
      <c r="Q87" s="1"/>
      <c r="T87" s="4"/>
      <c r="U87" s="5"/>
      <c r="V87" s="4"/>
      <c r="W87" s="4"/>
      <c r="X87" s="4"/>
      <c r="Y87" s="4"/>
      <c r="Z87" s="4"/>
      <c r="AA87" s="1"/>
      <c r="AB87" s="1"/>
      <c r="AC87" s="1"/>
      <c r="AD87" s="1"/>
      <c r="AE87" s="1"/>
      <c r="AF87" s="1"/>
      <c r="AG87" s="1"/>
      <c r="AH87" s="1"/>
      <c r="AI87" s="1"/>
      <c r="AJ87" s="1"/>
    </row>
  </sheetData>
  <sheetProtection/>
  <mergeCells count="22">
    <mergeCell ref="G1:W1"/>
    <mergeCell ref="G2:W2"/>
    <mergeCell ref="G3:X3"/>
    <mergeCell ref="W4:Y4"/>
    <mergeCell ref="A5:H5"/>
    <mergeCell ref="I5:M5"/>
    <mergeCell ref="AA5:AA6"/>
    <mergeCell ref="A7:AA7"/>
    <mergeCell ref="N16:P16"/>
    <mergeCell ref="F21:G21"/>
    <mergeCell ref="N18:V18"/>
    <mergeCell ref="M20:M22"/>
    <mergeCell ref="N5:S5"/>
    <mergeCell ref="T5:Z5"/>
    <mergeCell ref="E25:E27"/>
    <mergeCell ref="F30:G30"/>
    <mergeCell ref="N11:P11"/>
    <mergeCell ref="A13:AA13"/>
    <mergeCell ref="N20:O20"/>
    <mergeCell ref="N21:O21"/>
    <mergeCell ref="N22:O22"/>
    <mergeCell ref="N23:O2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AJ81"/>
  <sheetViews>
    <sheetView view="pageBreakPreview" zoomScale="25" zoomScaleNormal="40" zoomScaleSheetLayoutView="25" zoomScalePageLayoutView="0" workbookViewId="0" topLeftCell="A1">
      <selection activeCell="BC24" sqref="BC24"/>
    </sheetView>
  </sheetViews>
  <sheetFormatPr defaultColWidth="15.28125" defaultRowHeight="30" customHeight="1"/>
  <cols>
    <col min="1" max="1" width="14.7109375" style="238" customWidth="1"/>
    <col min="2" max="2" width="22.140625" style="123" hidden="1" customWidth="1"/>
    <col min="3" max="3" width="22.28125" style="123" customWidth="1"/>
    <col min="4" max="4" width="38.28125" style="123" customWidth="1"/>
    <col min="5" max="5" width="56.8515625" style="239" customWidth="1"/>
    <col min="6" max="6" width="19.421875" style="284" customWidth="1"/>
    <col min="7" max="7" width="20.00390625" style="284" customWidth="1"/>
    <col min="8" max="8" width="21.57421875" style="284" customWidth="1"/>
    <col min="9" max="9" width="21.7109375" style="238" hidden="1" customWidth="1"/>
    <col min="10" max="10" width="29.7109375" style="238" hidden="1" customWidth="1"/>
    <col min="11" max="11" width="33.57421875" style="238" hidden="1" customWidth="1"/>
    <col min="12" max="12" width="31.8515625" style="238" hidden="1" customWidth="1"/>
    <col min="13" max="13" width="40.8515625" style="239" hidden="1" customWidth="1"/>
    <col min="14" max="14" width="58.140625" style="238" customWidth="1"/>
    <col min="15" max="15" width="32.7109375" style="244" customWidth="1"/>
    <col min="16" max="16" width="40.28125" style="238" customWidth="1"/>
    <col min="17" max="17" width="34.140625" style="238" hidden="1" customWidth="1"/>
    <col min="18" max="18" width="32.8515625" style="244" hidden="1" customWidth="1"/>
    <col min="19" max="19" width="31.57421875" style="244" hidden="1" customWidth="1"/>
    <col min="20" max="20" width="31.28125" style="245" hidden="1" customWidth="1"/>
    <col min="21" max="21" width="39.421875" style="246" customWidth="1"/>
    <col min="22" max="22" width="38.7109375" style="245" customWidth="1"/>
    <col min="23" max="23" width="33.421875" style="245" customWidth="1"/>
    <col min="24" max="24" width="36.28125" style="245" customWidth="1"/>
    <col min="25" max="25" width="50.140625" style="245" bestFit="1" customWidth="1"/>
    <col min="26" max="26" width="40.28125" style="245" customWidth="1"/>
    <col min="27" max="27" width="39.140625" style="238" customWidth="1"/>
    <col min="28" max="28" width="15.28125" style="1" customWidth="1"/>
    <col min="29" max="29" width="44.7109375" style="1" customWidth="1"/>
    <col min="30" max="16384" width="15.28125" style="1" customWidth="1"/>
  </cols>
  <sheetData>
    <row r="1" spans="7:26" ht="45" customHeight="1">
      <c r="G1" s="458" t="s">
        <v>0</v>
      </c>
      <c r="H1" s="458"/>
      <c r="I1" s="458"/>
      <c r="J1" s="458"/>
      <c r="K1" s="458"/>
      <c r="L1" s="458"/>
      <c r="M1" s="458"/>
      <c r="N1" s="458"/>
      <c r="O1" s="458"/>
      <c r="P1" s="458"/>
      <c r="Q1" s="458"/>
      <c r="R1" s="458"/>
      <c r="S1" s="458"/>
      <c r="T1" s="458"/>
      <c r="U1" s="458"/>
      <c r="V1" s="458"/>
      <c r="W1" s="458"/>
      <c r="X1" s="241"/>
      <c r="Y1" s="241"/>
      <c r="Z1" s="241"/>
    </row>
    <row r="2" spans="7:26" ht="45" customHeight="1">
      <c r="G2" s="457" t="s">
        <v>1</v>
      </c>
      <c r="H2" s="457"/>
      <c r="I2" s="457"/>
      <c r="J2" s="457"/>
      <c r="K2" s="457"/>
      <c r="L2" s="457"/>
      <c r="M2" s="457"/>
      <c r="N2" s="457"/>
      <c r="O2" s="457"/>
      <c r="P2" s="457"/>
      <c r="Q2" s="457"/>
      <c r="R2" s="457"/>
      <c r="S2" s="457"/>
      <c r="T2" s="457"/>
      <c r="U2" s="457"/>
      <c r="V2" s="457"/>
      <c r="W2" s="457"/>
      <c r="X2" s="242"/>
      <c r="Y2" s="242"/>
      <c r="Z2" s="241"/>
    </row>
    <row r="3" spans="7:26" ht="138.75" customHeight="1">
      <c r="G3" s="465" t="s">
        <v>577</v>
      </c>
      <c r="H3" s="465"/>
      <c r="I3" s="465"/>
      <c r="J3" s="465"/>
      <c r="K3" s="465"/>
      <c r="L3" s="465"/>
      <c r="M3" s="465"/>
      <c r="N3" s="465"/>
      <c r="O3" s="465"/>
      <c r="P3" s="465"/>
      <c r="Q3" s="465"/>
      <c r="R3" s="465"/>
      <c r="S3" s="465"/>
      <c r="T3" s="465"/>
      <c r="U3" s="465"/>
      <c r="V3" s="465"/>
      <c r="W3" s="465"/>
      <c r="X3" s="465"/>
      <c r="Y3" s="243"/>
      <c r="Z3" s="243"/>
    </row>
    <row r="4" spans="23:26" ht="48.75" customHeight="1">
      <c r="W4" s="461" t="s">
        <v>441</v>
      </c>
      <c r="X4" s="461"/>
      <c r="Y4" s="461"/>
      <c r="Z4" s="247"/>
    </row>
    <row r="5" spans="1:27" s="97" customFormat="1" ht="61.5" customHeight="1">
      <c r="A5" s="459" t="s">
        <v>2</v>
      </c>
      <c r="B5" s="459"/>
      <c r="C5" s="459"/>
      <c r="D5" s="459"/>
      <c r="E5" s="459"/>
      <c r="F5" s="459"/>
      <c r="G5" s="459"/>
      <c r="H5" s="459"/>
      <c r="I5" s="459" t="s">
        <v>3</v>
      </c>
      <c r="J5" s="459"/>
      <c r="K5" s="459"/>
      <c r="L5" s="459"/>
      <c r="M5" s="459"/>
      <c r="N5" s="459" t="s">
        <v>4</v>
      </c>
      <c r="O5" s="459"/>
      <c r="P5" s="459"/>
      <c r="Q5" s="459"/>
      <c r="R5" s="459"/>
      <c r="S5" s="459"/>
      <c r="T5" s="460" t="s">
        <v>5</v>
      </c>
      <c r="U5" s="460"/>
      <c r="V5" s="460"/>
      <c r="W5" s="460"/>
      <c r="X5" s="460"/>
      <c r="Y5" s="460"/>
      <c r="Z5" s="460"/>
      <c r="AA5" s="566" t="s">
        <v>571</v>
      </c>
    </row>
    <row r="6" spans="1:27" s="104" customFormat="1" ht="177" customHeight="1">
      <c r="A6" s="249" t="s">
        <v>399</v>
      </c>
      <c r="B6" s="249" t="s">
        <v>6</v>
      </c>
      <c r="C6" s="249" t="s">
        <v>7</v>
      </c>
      <c r="D6" s="249" t="s">
        <v>8</v>
      </c>
      <c r="E6" s="249" t="s">
        <v>9</v>
      </c>
      <c r="F6" s="250" t="s">
        <v>10</v>
      </c>
      <c r="G6" s="249" t="s">
        <v>11</v>
      </c>
      <c r="H6" s="250" t="s">
        <v>12</v>
      </c>
      <c r="I6" s="249" t="s">
        <v>13</v>
      </c>
      <c r="J6" s="249" t="s">
        <v>14</v>
      </c>
      <c r="K6" s="249" t="s">
        <v>15</v>
      </c>
      <c r="L6" s="249" t="s">
        <v>16</v>
      </c>
      <c r="M6" s="249" t="s">
        <v>17</v>
      </c>
      <c r="N6" s="250" t="s">
        <v>18</v>
      </c>
      <c r="O6" s="250" t="s">
        <v>19</v>
      </c>
      <c r="P6" s="249" t="s">
        <v>20</v>
      </c>
      <c r="Q6" s="249" t="s">
        <v>21</v>
      </c>
      <c r="R6" s="250" t="s">
        <v>22</v>
      </c>
      <c r="S6" s="250" t="s">
        <v>23</v>
      </c>
      <c r="T6" s="251" t="s">
        <v>24</v>
      </c>
      <c r="U6" s="251" t="s">
        <v>25</v>
      </c>
      <c r="V6" s="251" t="s">
        <v>512</v>
      </c>
      <c r="W6" s="251" t="s">
        <v>407</v>
      </c>
      <c r="X6" s="251" t="s">
        <v>408</v>
      </c>
      <c r="Y6" s="251" t="s">
        <v>409</v>
      </c>
      <c r="Z6" s="251" t="s">
        <v>410</v>
      </c>
      <c r="AA6" s="567"/>
    </row>
    <row r="7" spans="1:27" s="63" customFormat="1" ht="42" customHeight="1">
      <c r="A7" s="462" t="s">
        <v>684</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row>
    <row r="8" spans="1:27" s="188" customFormat="1" ht="408.75" customHeight="1">
      <c r="A8" s="308" t="s">
        <v>482</v>
      </c>
      <c r="B8" s="309" t="s">
        <v>151</v>
      </c>
      <c r="C8" s="309" t="s">
        <v>29</v>
      </c>
      <c r="D8" s="309" t="s">
        <v>152</v>
      </c>
      <c r="E8" s="309" t="s">
        <v>689</v>
      </c>
      <c r="F8" s="310" t="s">
        <v>59</v>
      </c>
      <c r="G8" s="310"/>
      <c r="H8" s="310" t="s">
        <v>31</v>
      </c>
      <c r="I8" s="322" t="s">
        <v>33</v>
      </c>
      <c r="J8" s="322" t="s">
        <v>134</v>
      </c>
      <c r="K8" s="322" t="s">
        <v>179</v>
      </c>
      <c r="L8" s="322" t="s">
        <v>155</v>
      </c>
      <c r="M8" s="310" t="s">
        <v>176</v>
      </c>
      <c r="N8" s="439" t="s">
        <v>688</v>
      </c>
      <c r="O8" s="313">
        <v>26</v>
      </c>
      <c r="P8" s="348" t="s">
        <v>682</v>
      </c>
      <c r="Q8" s="315"/>
      <c r="R8" s="316"/>
      <c r="S8" s="316"/>
      <c r="T8" s="320"/>
      <c r="U8" s="319">
        <v>1633888.62</v>
      </c>
      <c r="V8" s="320">
        <v>0</v>
      </c>
      <c r="W8" s="320">
        <v>0</v>
      </c>
      <c r="X8" s="319">
        <f>U8</f>
        <v>1633888.62</v>
      </c>
      <c r="Y8" s="320">
        <v>0</v>
      </c>
      <c r="Z8" s="320">
        <v>0</v>
      </c>
      <c r="AA8" s="438" t="s">
        <v>687</v>
      </c>
    </row>
    <row r="9" spans="1:27" s="188" customFormat="1" ht="232.5" customHeight="1">
      <c r="A9" s="308" t="s">
        <v>219</v>
      </c>
      <c r="B9" s="309"/>
      <c r="C9" s="309" t="s">
        <v>29</v>
      </c>
      <c r="D9" s="309" t="s">
        <v>152</v>
      </c>
      <c r="E9" s="309" t="s">
        <v>685</v>
      </c>
      <c r="F9" s="310" t="s">
        <v>59</v>
      </c>
      <c r="G9" s="310"/>
      <c r="H9" s="310" t="s">
        <v>31</v>
      </c>
      <c r="I9" s="322"/>
      <c r="J9" s="322"/>
      <c r="K9" s="322"/>
      <c r="L9" s="322"/>
      <c r="M9" s="310"/>
      <c r="N9" s="312" t="s">
        <v>686</v>
      </c>
      <c r="O9" s="313">
        <v>8</v>
      </c>
      <c r="P9" s="348" t="s">
        <v>683</v>
      </c>
      <c r="Q9" s="315"/>
      <c r="R9" s="316"/>
      <c r="S9" s="316"/>
      <c r="T9" s="320"/>
      <c r="U9" s="319">
        <v>435499.18</v>
      </c>
      <c r="V9" s="320">
        <v>0</v>
      </c>
      <c r="W9" s="320">
        <v>0</v>
      </c>
      <c r="X9" s="319">
        <f>U9</f>
        <v>435499.18</v>
      </c>
      <c r="Y9" s="320">
        <v>0</v>
      </c>
      <c r="Z9" s="320">
        <v>0</v>
      </c>
      <c r="AA9" s="438" t="s">
        <v>687</v>
      </c>
    </row>
    <row r="10" spans="1:27" s="188" customFormat="1" ht="254.25" customHeight="1">
      <c r="A10" s="308" t="s">
        <v>220</v>
      </c>
      <c r="B10" s="309"/>
      <c r="C10" s="309" t="s">
        <v>29</v>
      </c>
      <c r="D10" s="309" t="s">
        <v>152</v>
      </c>
      <c r="E10" s="309" t="s">
        <v>691</v>
      </c>
      <c r="F10" s="310" t="s">
        <v>59</v>
      </c>
      <c r="G10" s="310"/>
      <c r="H10" s="310" t="s">
        <v>31</v>
      </c>
      <c r="I10" s="322"/>
      <c r="J10" s="322"/>
      <c r="K10" s="322"/>
      <c r="L10" s="322"/>
      <c r="M10" s="310"/>
      <c r="N10" s="312" t="s">
        <v>690</v>
      </c>
      <c r="O10" s="313">
        <v>9</v>
      </c>
      <c r="P10" s="348" t="s">
        <v>184</v>
      </c>
      <c r="Q10" s="315"/>
      <c r="R10" s="316"/>
      <c r="S10" s="316"/>
      <c r="T10" s="320"/>
      <c r="U10" s="319">
        <v>450000</v>
      </c>
      <c r="V10" s="320">
        <v>0</v>
      </c>
      <c r="W10" s="320">
        <v>0</v>
      </c>
      <c r="X10" s="319">
        <f>U10</f>
        <v>450000</v>
      </c>
      <c r="Y10" s="320">
        <v>0</v>
      </c>
      <c r="Z10" s="320">
        <v>0</v>
      </c>
      <c r="AA10" s="438" t="s">
        <v>687</v>
      </c>
    </row>
    <row r="11" spans="1:27" s="42" customFormat="1" ht="42" customHeight="1">
      <c r="A11" s="127"/>
      <c r="B11" s="128"/>
      <c r="C11" s="128"/>
      <c r="D11" s="128"/>
      <c r="E11" s="129"/>
      <c r="F11" s="129"/>
      <c r="G11" s="129"/>
      <c r="H11" s="129"/>
      <c r="I11" s="127"/>
      <c r="J11" s="127"/>
      <c r="K11" s="127"/>
      <c r="L11" s="127"/>
      <c r="M11" s="129"/>
      <c r="N11" s="464" t="s">
        <v>589</v>
      </c>
      <c r="O11" s="464"/>
      <c r="P11" s="464"/>
      <c r="Q11" s="127"/>
      <c r="R11" s="131"/>
      <c r="S11" s="131"/>
      <c r="T11" s="131"/>
      <c r="U11" s="133">
        <f>SUM(U8:U10)</f>
        <v>2519387.8</v>
      </c>
      <c r="V11" s="133">
        <f>SUM(V10:V10)</f>
        <v>0</v>
      </c>
      <c r="W11" s="133">
        <f>W5</f>
        <v>0</v>
      </c>
      <c r="X11" s="133">
        <f>SUM(X5:X10)</f>
        <v>2519387.8</v>
      </c>
      <c r="Y11" s="133">
        <f>SUM(Y10:Y10)</f>
        <v>0</v>
      </c>
      <c r="Z11" s="133">
        <f>SUM(Z10:Z10)</f>
        <v>0</v>
      </c>
      <c r="AA11" s="267"/>
    </row>
    <row r="12" spans="1:27" s="10" customFormat="1" ht="45.75" customHeight="1">
      <c r="A12" s="254"/>
      <c r="B12" s="128"/>
      <c r="C12" s="128"/>
      <c r="D12" s="128"/>
      <c r="E12" s="129"/>
      <c r="F12" s="129"/>
      <c r="G12" s="129"/>
      <c r="H12" s="129"/>
      <c r="I12" s="254"/>
      <c r="J12" s="254"/>
      <c r="K12" s="254"/>
      <c r="L12" s="254"/>
      <c r="M12" s="129"/>
      <c r="N12" s="254"/>
      <c r="O12" s="254"/>
      <c r="P12" s="254"/>
      <c r="Q12" s="254"/>
      <c r="R12" s="270"/>
      <c r="S12" s="270"/>
      <c r="T12" s="270"/>
      <c r="U12" s="271"/>
      <c r="V12" s="271"/>
      <c r="W12" s="271"/>
      <c r="X12" s="271"/>
      <c r="Y12" s="271"/>
      <c r="Z12" s="271"/>
      <c r="AA12" s="259"/>
    </row>
    <row r="13" spans="1:27" s="10" customFormat="1" ht="42" customHeight="1">
      <c r="A13" s="254"/>
      <c r="B13" s="128"/>
      <c r="C13" s="128"/>
      <c r="D13" s="128"/>
      <c r="E13" s="129"/>
      <c r="F13" s="129"/>
      <c r="G13" s="129"/>
      <c r="H13" s="129"/>
      <c r="I13" s="254"/>
      <c r="J13" s="254"/>
      <c r="K13" s="254"/>
      <c r="L13" s="254"/>
      <c r="M13" s="129"/>
      <c r="N13" s="462" t="s">
        <v>582</v>
      </c>
      <c r="O13" s="462"/>
      <c r="P13" s="462"/>
      <c r="Q13" s="462"/>
      <c r="R13" s="462"/>
      <c r="S13" s="462"/>
      <c r="T13" s="462"/>
      <c r="U13" s="462"/>
      <c r="V13" s="462"/>
      <c r="W13" s="258"/>
      <c r="X13" s="258"/>
      <c r="Y13" s="258"/>
      <c r="Z13" s="258"/>
      <c r="AA13" s="259"/>
    </row>
    <row r="14" spans="3:26" ht="19.5" customHeight="1">
      <c r="C14" s="349"/>
      <c r="D14" s="349"/>
      <c r="E14" s="350"/>
      <c r="F14" s="351"/>
      <c r="G14" s="351"/>
      <c r="N14" s="272"/>
      <c r="O14" s="273"/>
      <c r="P14" s="272"/>
      <c r="Q14" s="274"/>
      <c r="R14" s="273"/>
      <c r="S14" s="273"/>
      <c r="T14" s="275"/>
      <c r="U14" s="276"/>
      <c r="V14" s="277"/>
      <c r="W14" s="278"/>
      <c r="X14" s="278"/>
      <c r="Y14" s="278"/>
      <c r="Z14" s="278"/>
    </row>
    <row r="15" spans="1:27" s="160" customFormat="1" ht="71.25" customHeight="1">
      <c r="A15" s="424"/>
      <c r="B15" s="424"/>
      <c r="C15" s="425"/>
      <c r="D15" s="426"/>
      <c r="E15" s="427"/>
      <c r="F15" s="428"/>
      <c r="G15" s="428"/>
      <c r="H15" s="429"/>
      <c r="I15" s="424"/>
      <c r="J15" s="424"/>
      <c r="K15" s="424"/>
      <c r="L15" s="424"/>
      <c r="M15" s="568" t="s">
        <v>193</v>
      </c>
      <c r="N15" s="570"/>
      <c r="O15" s="571"/>
      <c r="P15" s="430" t="s">
        <v>583</v>
      </c>
      <c r="Q15" s="131"/>
      <c r="R15" s="431"/>
      <c r="S15" s="431"/>
      <c r="T15" s="131"/>
      <c r="U15" s="432" t="s">
        <v>584</v>
      </c>
      <c r="V15" s="433" t="s">
        <v>585</v>
      </c>
      <c r="W15" s="434"/>
      <c r="X15" s="434"/>
      <c r="Y15" s="434"/>
      <c r="Z15" s="434"/>
      <c r="AA15" s="424"/>
    </row>
    <row r="16" spans="1:27" s="160" customFormat="1" ht="71.25" customHeight="1">
      <c r="A16" s="424"/>
      <c r="B16" s="424"/>
      <c r="C16" s="425"/>
      <c r="D16" s="435"/>
      <c r="E16" s="427"/>
      <c r="F16" s="572"/>
      <c r="G16" s="572"/>
      <c r="H16" s="429"/>
      <c r="I16" s="424"/>
      <c r="J16" s="424"/>
      <c r="K16" s="424"/>
      <c r="L16" s="424"/>
      <c r="M16" s="569"/>
      <c r="N16" s="573" t="s">
        <v>586</v>
      </c>
      <c r="O16" s="574"/>
      <c r="P16" s="436">
        <f>X11</f>
        <v>2519387.8</v>
      </c>
      <c r="Q16" s="436"/>
      <c r="R16" s="436"/>
      <c r="S16" s="436"/>
      <c r="T16" s="436"/>
      <c r="U16" s="436">
        <v>0</v>
      </c>
      <c r="V16" s="436">
        <v>0</v>
      </c>
      <c r="W16" s="303"/>
      <c r="X16" s="434"/>
      <c r="Y16" s="434"/>
      <c r="Z16" s="434"/>
      <c r="AA16" s="424"/>
    </row>
    <row r="17" spans="1:27" s="160" customFormat="1" ht="71.25" customHeight="1">
      <c r="A17" s="424"/>
      <c r="B17" s="424"/>
      <c r="C17" s="425"/>
      <c r="D17" s="435"/>
      <c r="E17" s="427"/>
      <c r="F17" s="428"/>
      <c r="G17" s="428"/>
      <c r="H17" s="429"/>
      <c r="I17" s="424"/>
      <c r="J17" s="424"/>
      <c r="K17" s="424"/>
      <c r="L17" s="424"/>
      <c r="M17" s="437"/>
      <c r="N17" s="573" t="s">
        <v>590</v>
      </c>
      <c r="O17" s="574"/>
      <c r="P17" s="436">
        <f>SUM(P16:P16)</f>
        <v>2519387.8</v>
      </c>
      <c r="Q17" s="436"/>
      <c r="R17" s="436"/>
      <c r="S17" s="436"/>
      <c r="T17" s="436"/>
      <c r="U17" s="436">
        <f>SUM(U15:U16)</f>
        <v>0</v>
      </c>
      <c r="V17" s="436">
        <f>SUM(V16:V16)</f>
        <v>0</v>
      </c>
      <c r="W17" s="434"/>
      <c r="X17" s="434"/>
      <c r="Y17" s="434"/>
      <c r="Z17" s="434"/>
      <c r="AA17" s="424"/>
    </row>
    <row r="18" spans="18:20" ht="30" customHeight="1">
      <c r="R18" s="285"/>
      <c r="S18" s="285"/>
      <c r="T18" s="303"/>
    </row>
    <row r="19" spans="5:18" ht="30" customHeight="1">
      <c r="E19" s="440"/>
      <c r="N19" s="272"/>
      <c r="O19" s="284"/>
      <c r="P19" s="123"/>
      <c r="R19" s="304"/>
    </row>
    <row r="20" spans="5:16" ht="30" customHeight="1">
      <c r="E20" s="441"/>
      <c r="N20" s="123"/>
      <c r="P20" s="239"/>
    </row>
    <row r="21" spans="5:15" ht="30" customHeight="1">
      <c r="E21" s="441"/>
      <c r="N21" s="239"/>
      <c r="O21" s="273"/>
    </row>
    <row r="22" spans="14:16" ht="30" customHeight="1">
      <c r="N22" s="239"/>
      <c r="P22" s="239"/>
    </row>
    <row r="23" ht="30" customHeight="1">
      <c r="P23" s="305"/>
    </row>
    <row r="24" spans="5:14" ht="30" customHeight="1">
      <c r="E24" s="306"/>
      <c r="F24" s="446"/>
      <c r="G24" s="446"/>
      <c r="N24" s="307"/>
    </row>
    <row r="27" spans="18:21" ht="30" customHeight="1">
      <c r="R27" s="238"/>
      <c r="S27" s="238"/>
      <c r="T27" s="238"/>
      <c r="U27" s="238"/>
    </row>
    <row r="28" spans="18:21" ht="30" customHeight="1">
      <c r="R28" s="238"/>
      <c r="S28" s="238"/>
      <c r="T28" s="238"/>
      <c r="U28" s="238"/>
    </row>
    <row r="29" spans="14:26" ht="30" customHeight="1">
      <c r="N29" s="301"/>
      <c r="R29" s="238"/>
      <c r="S29" s="238"/>
      <c r="T29" s="238"/>
      <c r="U29" s="238"/>
      <c r="V29" s="278"/>
      <c r="W29" s="278"/>
      <c r="X29" s="278"/>
      <c r="Y29" s="278"/>
      <c r="Z29" s="278"/>
    </row>
    <row r="30" spans="14:26" ht="30" customHeight="1">
      <c r="N30" s="301"/>
      <c r="R30" s="238"/>
      <c r="S30" s="238"/>
      <c r="T30" s="238"/>
      <c r="U30" s="238"/>
      <c r="V30" s="278"/>
      <c r="W30" s="278"/>
      <c r="X30" s="278"/>
      <c r="Y30" s="278"/>
      <c r="Z30" s="278"/>
    </row>
    <row r="31" spans="14:21" ht="30" customHeight="1">
      <c r="N31" s="301"/>
      <c r="R31" s="238"/>
      <c r="S31" s="238"/>
      <c r="T31" s="238"/>
      <c r="U31" s="238"/>
    </row>
    <row r="32" spans="14:21" ht="30" customHeight="1">
      <c r="N32" s="301"/>
      <c r="R32" s="238"/>
      <c r="S32" s="238"/>
      <c r="T32" s="238"/>
      <c r="U32" s="238"/>
    </row>
    <row r="33" spans="14:21" ht="30" customHeight="1">
      <c r="N33" s="301"/>
      <c r="R33" s="238"/>
      <c r="S33" s="238"/>
      <c r="T33" s="238"/>
      <c r="U33" s="238"/>
    </row>
    <row r="34" ht="30" customHeight="1">
      <c r="N34" s="301"/>
    </row>
    <row r="35" ht="30" customHeight="1">
      <c r="N35" s="301"/>
    </row>
    <row r="36" spans="1:36" s="2" customFormat="1" ht="30" customHeight="1">
      <c r="A36" s="238"/>
      <c r="B36" s="123"/>
      <c r="C36" s="123"/>
      <c r="D36" s="123"/>
      <c r="E36" s="239"/>
      <c r="F36" s="284"/>
      <c r="G36" s="284"/>
      <c r="H36" s="284"/>
      <c r="I36" s="238"/>
      <c r="J36" s="238"/>
      <c r="K36" s="238"/>
      <c r="L36" s="238"/>
      <c r="M36" s="239"/>
      <c r="N36" s="301"/>
      <c r="O36" s="244"/>
      <c r="P36" s="238"/>
      <c r="Q36" s="238"/>
      <c r="R36" s="244"/>
      <c r="S36" s="244"/>
      <c r="T36" s="245"/>
      <c r="U36" s="246"/>
      <c r="V36" s="245"/>
      <c r="W36" s="245"/>
      <c r="X36" s="245"/>
      <c r="Y36" s="245"/>
      <c r="Z36" s="245"/>
      <c r="AA36" s="238"/>
      <c r="AB36" s="1"/>
      <c r="AC36" s="1"/>
      <c r="AD36" s="1"/>
      <c r="AE36" s="1"/>
      <c r="AF36" s="1"/>
      <c r="AG36" s="1"/>
      <c r="AH36" s="1"/>
      <c r="AI36" s="1"/>
      <c r="AJ36" s="1"/>
    </row>
    <row r="37" spans="1:36" s="2" customFormat="1" ht="30" customHeight="1">
      <c r="A37" s="238"/>
      <c r="B37" s="123"/>
      <c r="C37" s="123"/>
      <c r="D37" s="123"/>
      <c r="E37" s="239"/>
      <c r="F37" s="284"/>
      <c r="G37" s="284"/>
      <c r="H37" s="284"/>
      <c r="I37" s="238"/>
      <c r="J37" s="238"/>
      <c r="K37" s="238"/>
      <c r="L37" s="238"/>
      <c r="M37" s="239"/>
      <c r="N37" s="301"/>
      <c r="O37" s="244"/>
      <c r="P37" s="238"/>
      <c r="Q37" s="238"/>
      <c r="R37" s="244"/>
      <c r="S37" s="244"/>
      <c r="T37" s="245"/>
      <c r="U37" s="246"/>
      <c r="V37" s="245"/>
      <c r="W37" s="245"/>
      <c r="X37" s="245"/>
      <c r="Y37" s="245"/>
      <c r="Z37" s="245"/>
      <c r="AA37" s="238"/>
      <c r="AB37" s="1"/>
      <c r="AC37" s="1"/>
      <c r="AD37" s="1"/>
      <c r="AE37" s="1"/>
      <c r="AF37" s="1"/>
      <c r="AG37" s="1"/>
      <c r="AH37" s="1"/>
      <c r="AI37" s="1"/>
      <c r="AJ37" s="1"/>
    </row>
    <row r="38" spans="1:36" s="2" customFormat="1" ht="30" customHeight="1">
      <c r="A38" s="238"/>
      <c r="B38" s="123"/>
      <c r="C38" s="123"/>
      <c r="D38" s="123"/>
      <c r="E38" s="239"/>
      <c r="F38" s="284"/>
      <c r="G38" s="284"/>
      <c r="H38" s="284"/>
      <c r="I38" s="238"/>
      <c r="J38" s="238"/>
      <c r="K38" s="238"/>
      <c r="L38" s="238"/>
      <c r="M38" s="239"/>
      <c r="N38" s="301"/>
      <c r="O38" s="244"/>
      <c r="P38" s="238"/>
      <c r="Q38" s="238"/>
      <c r="R38" s="244"/>
      <c r="S38" s="244"/>
      <c r="T38" s="245"/>
      <c r="U38" s="246"/>
      <c r="V38" s="245"/>
      <c r="W38" s="245"/>
      <c r="X38" s="245"/>
      <c r="Y38" s="245"/>
      <c r="Z38" s="245"/>
      <c r="AA38" s="238"/>
      <c r="AB38" s="1"/>
      <c r="AC38" s="1"/>
      <c r="AD38" s="1"/>
      <c r="AE38" s="1"/>
      <c r="AF38" s="1"/>
      <c r="AG38" s="1"/>
      <c r="AH38" s="1"/>
      <c r="AI38" s="1"/>
      <c r="AJ38" s="1"/>
    </row>
    <row r="39" spans="1:36" s="2" customFormat="1" ht="30" customHeight="1">
      <c r="A39" s="238"/>
      <c r="B39" s="123"/>
      <c r="C39" s="123"/>
      <c r="D39" s="123"/>
      <c r="E39" s="239"/>
      <c r="F39" s="284"/>
      <c r="G39" s="284"/>
      <c r="H39" s="284"/>
      <c r="I39" s="238"/>
      <c r="J39" s="238"/>
      <c r="K39" s="238"/>
      <c r="L39" s="238"/>
      <c r="M39" s="239"/>
      <c r="N39" s="301"/>
      <c r="O39" s="244"/>
      <c r="P39" s="238"/>
      <c r="Q39" s="238"/>
      <c r="R39" s="244"/>
      <c r="S39" s="244"/>
      <c r="T39" s="245"/>
      <c r="U39" s="246"/>
      <c r="V39" s="245"/>
      <c r="W39" s="245"/>
      <c r="X39" s="245"/>
      <c r="Y39" s="245"/>
      <c r="Z39" s="245"/>
      <c r="AA39" s="238"/>
      <c r="AB39" s="1"/>
      <c r="AC39" s="1"/>
      <c r="AD39" s="1"/>
      <c r="AE39" s="1"/>
      <c r="AF39" s="1"/>
      <c r="AG39" s="1"/>
      <c r="AH39" s="1"/>
      <c r="AI39" s="1"/>
      <c r="AJ39" s="1"/>
    </row>
    <row r="40" spans="1:36" s="2" customFormat="1" ht="30" customHeight="1">
      <c r="A40" s="238"/>
      <c r="B40" s="123"/>
      <c r="C40" s="123"/>
      <c r="D40" s="123"/>
      <c r="E40" s="239"/>
      <c r="F40" s="284"/>
      <c r="G40" s="284"/>
      <c r="H40" s="284"/>
      <c r="I40" s="238"/>
      <c r="J40" s="238"/>
      <c r="K40" s="238"/>
      <c r="L40" s="238"/>
      <c r="M40" s="239"/>
      <c r="N40" s="301"/>
      <c r="O40" s="244"/>
      <c r="P40" s="238"/>
      <c r="Q40" s="238"/>
      <c r="R40" s="244"/>
      <c r="S40" s="244"/>
      <c r="T40" s="245"/>
      <c r="U40" s="246"/>
      <c r="V40" s="245"/>
      <c r="W40" s="245"/>
      <c r="X40" s="245"/>
      <c r="Y40" s="245"/>
      <c r="Z40" s="245"/>
      <c r="AA40" s="238"/>
      <c r="AB40" s="1"/>
      <c r="AC40" s="1"/>
      <c r="AD40" s="1"/>
      <c r="AE40" s="1"/>
      <c r="AF40" s="1"/>
      <c r="AG40" s="1"/>
      <c r="AH40" s="1"/>
      <c r="AI40" s="1"/>
      <c r="AJ40" s="1"/>
    </row>
    <row r="41" spans="1:36" s="2" customFormat="1" ht="30" customHeight="1">
      <c r="A41" s="238"/>
      <c r="B41" s="123"/>
      <c r="C41" s="123"/>
      <c r="D41" s="123"/>
      <c r="E41" s="239"/>
      <c r="F41" s="284"/>
      <c r="G41" s="284"/>
      <c r="H41" s="284"/>
      <c r="I41" s="238"/>
      <c r="J41" s="238"/>
      <c r="K41" s="238"/>
      <c r="L41" s="238"/>
      <c r="M41" s="239"/>
      <c r="N41" s="301"/>
      <c r="O41" s="244"/>
      <c r="P41" s="238"/>
      <c r="Q41" s="238"/>
      <c r="R41" s="244"/>
      <c r="S41" s="244"/>
      <c r="T41" s="245"/>
      <c r="U41" s="246"/>
      <c r="V41" s="245"/>
      <c r="W41" s="245"/>
      <c r="X41" s="245"/>
      <c r="Y41" s="245"/>
      <c r="Z41" s="245"/>
      <c r="AA41" s="238"/>
      <c r="AB41" s="1"/>
      <c r="AC41" s="1"/>
      <c r="AD41" s="1"/>
      <c r="AE41" s="1"/>
      <c r="AF41" s="1"/>
      <c r="AG41" s="1"/>
      <c r="AH41" s="1"/>
      <c r="AI41" s="1"/>
      <c r="AJ41" s="1"/>
    </row>
    <row r="42" spans="1:36" s="2" customFormat="1" ht="30" customHeight="1">
      <c r="A42" s="238"/>
      <c r="B42" s="123"/>
      <c r="C42" s="123"/>
      <c r="D42" s="123"/>
      <c r="E42" s="239"/>
      <c r="F42" s="284"/>
      <c r="G42" s="284"/>
      <c r="H42" s="284"/>
      <c r="I42" s="238"/>
      <c r="J42" s="238"/>
      <c r="K42" s="238"/>
      <c r="L42" s="238"/>
      <c r="M42" s="239"/>
      <c r="N42" s="301"/>
      <c r="O42" s="244"/>
      <c r="P42" s="238"/>
      <c r="Q42" s="238"/>
      <c r="R42" s="244"/>
      <c r="S42" s="244"/>
      <c r="T42" s="245"/>
      <c r="U42" s="246"/>
      <c r="V42" s="245"/>
      <c r="W42" s="245"/>
      <c r="X42" s="245"/>
      <c r="Y42" s="245"/>
      <c r="Z42" s="245"/>
      <c r="AA42" s="238"/>
      <c r="AB42" s="1"/>
      <c r="AC42" s="1"/>
      <c r="AD42" s="1"/>
      <c r="AE42" s="1"/>
      <c r="AF42" s="1"/>
      <c r="AG42" s="1"/>
      <c r="AH42" s="1"/>
      <c r="AI42" s="1"/>
      <c r="AJ42" s="1"/>
    </row>
    <row r="43" spans="1:36" s="2" customFormat="1" ht="30" customHeight="1">
      <c r="A43" s="238"/>
      <c r="B43" s="123"/>
      <c r="C43" s="123"/>
      <c r="D43" s="123"/>
      <c r="E43" s="239"/>
      <c r="F43" s="284"/>
      <c r="G43" s="284"/>
      <c r="H43" s="284"/>
      <c r="I43" s="238"/>
      <c r="J43" s="238"/>
      <c r="K43" s="238"/>
      <c r="L43" s="238"/>
      <c r="M43" s="239"/>
      <c r="N43" s="301"/>
      <c r="O43" s="244"/>
      <c r="P43" s="238"/>
      <c r="Q43" s="238"/>
      <c r="R43" s="244"/>
      <c r="S43" s="244"/>
      <c r="T43" s="245"/>
      <c r="U43" s="246"/>
      <c r="V43" s="245"/>
      <c r="W43" s="245"/>
      <c r="X43" s="245"/>
      <c r="Y43" s="245"/>
      <c r="Z43" s="245"/>
      <c r="AA43" s="238"/>
      <c r="AB43" s="1"/>
      <c r="AC43" s="1"/>
      <c r="AD43" s="1"/>
      <c r="AE43" s="1"/>
      <c r="AF43" s="1"/>
      <c r="AG43" s="1"/>
      <c r="AH43" s="1"/>
      <c r="AI43" s="1"/>
      <c r="AJ43" s="1"/>
    </row>
    <row r="44" spans="1:36" s="2" customFormat="1" ht="30" customHeight="1">
      <c r="A44" s="238"/>
      <c r="B44" s="123"/>
      <c r="C44" s="123"/>
      <c r="D44" s="123"/>
      <c r="E44" s="239"/>
      <c r="F44" s="284"/>
      <c r="G44" s="284"/>
      <c r="H44" s="284"/>
      <c r="I44" s="238"/>
      <c r="J44" s="238"/>
      <c r="K44" s="238"/>
      <c r="L44" s="238"/>
      <c r="M44" s="239"/>
      <c r="N44" s="301"/>
      <c r="O44" s="244"/>
      <c r="P44" s="238"/>
      <c r="Q44" s="238"/>
      <c r="R44" s="244"/>
      <c r="S44" s="244"/>
      <c r="T44" s="245"/>
      <c r="U44" s="246"/>
      <c r="V44" s="245"/>
      <c r="W44" s="245"/>
      <c r="X44" s="245"/>
      <c r="Y44" s="245"/>
      <c r="Z44" s="245"/>
      <c r="AA44" s="238"/>
      <c r="AB44" s="1"/>
      <c r="AC44" s="1"/>
      <c r="AD44" s="1"/>
      <c r="AE44" s="1"/>
      <c r="AF44" s="1"/>
      <c r="AG44" s="1"/>
      <c r="AH44" s="1"/>
      <c r="AI44" s="1"/>
      <c r="AJ44" s="1"/>
    </row>
    <row r="45" spans="1:36" s="2" customFormat="1" ht="30" customHeight="1">
      <c r="A45" s="238"/>
      <c r="B45" s="123"/>
      <c r="C45" s="123"/>
      <c r="D45" s="123"/>
      <c r="E45" s="239"/>
      <c r="F45" s="284"/>
      <c r="G45" s="284"/>
      <c r="H45" s="284"/>
      <c r="I45" s="238"/>
      <c r="J45" s="238"/>
      <c r="K45" s="238"/>
      <c r="L45" s="238"/>
      <c r="M45" s="239"/>
      <c r="N45" s="301"/>
      <c r="O45" s="244"/>
      <c r="P45" s="238"/>
      <c r="Q45" s="238"/>
      <c r="R45" s="244"/>
      <c r="S45" s="244"/>
      <c r="T45" s="245"/>
      <c r="U45" s="246"/>
      <c r="V45" s="245"/>
      <c r="W45" s="245"/>
      <c r="X45" s="245"/>
      <c r="Y45" s="245"/>
      <c r="Z45" s="245"/>
      <c r="AA45" s="238"/>
      <c r="AB45" s="1"/>
      <c r="AC45" s="1"/>
      <c r="AD45" s="1"/>
      <c r="AE45" s="1"/>
      <c r="AF45" s="1"/>
      <c r="AG45" s="1"/>
      <c r="AH45" s="1"/>
      <c r="AI45" s="1"/>
      <c r="AJ45" s="1"/>
    </row>
    <row r="46" spans="1:36" s="2" customFormat="1" ht="30" customHeight="1">
      <c r="A46" s="238"/>
      <c r="B46" s="123"/>
      <c r="C46" s="123"/>
      <c r="D46" s="123"/>
      <c r="E46" s="239"/>
      <c r="F46" s="284"/>
      <c r="G46" s="284"/>
      <c r="H46" s="284"/>
      <c r="I46" s="238"/>
      <c r="J46" s="238"/>
      <c r="K46" s="238"/>
      <c r="L46" s="238"/>
      <c r="M46" s="239"/>
      <c r="N46" s="301"/>
      <c r="O46" s="244"/>
      <c r="P46" s="238"/>
      <c r="Q46" s="238"/>
      <c r="R46" s="244"/>
      <c r="S46" s="244"/>
      <c r="T46" s="245"/>
      <c r="U46" s="246"/>
      <c r="V46" s="245"/>
      <c r="W46" s="245"/>
      <c r="X46" s="245"/>
      <c r="Y46" s="245"/>
      <c r="Z46" s="245"/>
      <c r="AA46" s="238"/>
      <c r="AB46" s="1"/>
      <c r="AC46" s="1"/>
      <c r="AD46" s="1"/>
      <c r="AE46" s="1"/>
      <c r="AF46" s="1"/>
      <c r="AG46" s="1"/>
      <c r="AH46" s="1"/>
      <c r="AI46" s="1"/>
      <c r="AJ46" s="1"/>
    </row>
    <row r="47" spans="1:36" s="2" customFormat="1" ht="30" customHeight="1">
      <c r="A47" s="238"/>
      <c r="B47" s="123"/>
      <c r="C47" s="123"/>
      <c r="D47" s="123"/>
      <c r="E47" s="239"/>
      <c r="F47" s="284"/>
      <c r="G47" s="284"/>
      <c r="H47" s="284"/>
      <c r="I47" s="238"/>
      <c r="J47" s="238"/>
      <c r="K47" s="238"/>
      <c r="L47" s="238"/>
      <c r="M47" s="239"/>
      <c r="N47" s="301"/>
      <c r="O47" s="244"/>
      <c r="P47" s="238"/>
      <c r="Q47" s="238"/>
      <c r="R47" s="244"/>
      <c r="S47" s="244"/>
      <c r="T47" s="245"/>
      <c r="U47" s="246"/>
      <c r="V47" s="245"/>
      <c r="W47" s="245"/>
      <c r="X47" s="245"/>
      <c r="Y47" s="245"/>
      <c r="Z47" s="245"/>
      <c r="AA47" s="238"/>
      <c r="AB47" s="1"/>
      <c r="AC47" s="1"/>
      <c r="AD47" s="1"/>
      <c r="AE47" s="1"/>
      <c r="AF47" s="1"/>
      <c r="AG47" s="1"/>
      <c r="AH47" s="1"/>
      <c r="AI47" s="1"/>
      <c r="AJ47" s="1"/>
    </row>
    <row r="48" spans="1:36" s="2" customFormat="1" ht="30" customHeight="1">
      <c r="A48" s="238"/>
      <c r="B48" s="123"/>
      <c r="C48" s="123"/>
      <c r="D48" s="123"/>
      <c r="E48" s="239"/>
      <c r="F48" s="284"/>
      <c r="G48" s="284"/>
      <c r="H48" s="284"/>
      <c r="I48" s="238"/>
      <c r="J48" s="238"/>
      <c r="K48" s="238"/>
      <c r="L48" s="238"/>
      <c r="M48" s="239"/>
      <c r="N48" s="301"/>
      <c r="O48" s="244"/>
      <c r="P48" s="238"/>
      <c r="Q48" s="238"/>
      <c r="R48" s="244"/>
      <c r="S48" s="244"/>
      <c r="T48" s="245"/>
      <c r="U48" s="246"/>
      <c r="V48" s="245"/>
      <c r="W48" s="245"/>
      <c r="X48" s="245"/>
      <c r="Y48" s="245"/>
      <c r="Z48" s="245"/>
      <c r="AA48" s="238"/>
      <c r="AB48" s="1"/>
      <c r="AC48" s="1"/>
      <c r="AD48" s="1"/>
      <c r="AE48" s="1"/>
      <c r="AF48" s="1"/>
      <c r="AG48" s="1"/>
      <c r="AH48" s="1"/>
      <c r="AI48" s="1"/>
      <c r="AJ48" s="1"/>
    </row>
    <row r="49" spans="1:36" s="2" customFormat="1" ht="30" customHeight="1">
      <c r="A49" s="238"/>
      <c r="B49" s="123"/>
      <c r="C49" s="123"/>
      <c r="D49" s="123"/>
      <c r="E49" s="239"/>
      <c r="F49" s="284"/>
      <c r="G49" s="284"/>
      <c r="H49" s="284"/>
      <c r="I49" s="238"/>
      <c r="J49" s="238"/>
      <c r="K49" s="238"/>
      <c r="L49" s="238"/>
      <c r="M49" s="239"/>
      <c r="N49" s="301"/>
      <c r="O49" s="244"/>
      <c r="P49" s="238"/>
      <c r="Q49" s="238"/>
      <c r="R49" s="244"/>
      <c r="S49" s="244"/>
      <c r="T49" s="245"/>
      <c r="U49" s="246"/>
      <c r="V49" s="245"/>
      <c r="W49" s="245"/>
      <c r="X49" s="245"/>
      <c r="Y49" s="245"/>
      <c r="Z49" s="245"/>
      <c r="AA49" s="238"/>
      <c r="AB49" s="1"/>
      <c r="AC49" s="1"/>
      <c r="AD49" s="1"/>
      <c r="AE49" s="1"/>
      <c r="AF49" s="1"/>
      <c r="AG49" s="1"/>
      <c r="AH49" s="1"/>
      <c r="AI49" s="1"/>
      <c r="AJ49" s="1"/>
    </row>
    <row r="50" spans="1:36" s="2" customFormat="1" ht="30" customHeight="1">
      <c r="A50" s="238"/>
      <c r="B50" s="123"/>
      <c r="C50" s="123"/>
      <c r="D50" s="123"/>
      <c r="E50" s="239"/>
      <c r="F50" s="284"/>
      <c r="G50" s="284"/>
      <c r="H50" s="284"/>
      <c r="I50" s="238"/>
      <c r="J50" s="238"/>
      <c r="K50" s="238"/>
      <c r="L50" s="238"/>
      <c r="M50" s="239"/>
      <c r="N50" s="301"/>
      <c r="O50" s="244"/>
      <c r="P50" s="238"/>
      <c r="Q50" s="238"/>
      <c r="R50" s="244"/>
      <c r="S50" s="244"/>
      <c r="T50" s="245"/>
      <c r="U50" s="246"/>
      <c r="V50" s="245"/>
      <c r="W50" s="245"/>
      <c r="X50" s="245"/>
      <c r="Y50" s="245"/>
      <c r="Z50" s="245"/>
      <c r="AA50" s="238"/>
      <c r="AB50" s="1"/>
      <c r="AC50" s="1"/>
      <c r="AD50" s="1"/>
      <c r="AE50" s="1"/>
      <c r="AF50" s="1"/>
      <c r="AG50" s="1"/>
      <c r="AH50" s="1"/>
      <c r="AI50" s="1"/>
      <c r="AJ50" s="1"/>
    </row>
    <row r="51" spans="1:36" s="2" customFormat="1" ht="30" customHeight="1">
      <c r="A51" s="238"/>
      <c r="B51" s="123"/>
      <c r="C51" s="123"/>
      <c r="D51" s="123"/>
      <c r="E51" s="239"/>
      <c r="F51" s="284"/>
      <c r="G51" s="284"/>
      <c r="H51" s="284"/>
      <c r="I51" s="238"/>
      <c r="J51" s="238"/>
      <c r="K51" s="238"/>
      <c r="L51" s="238"/>
      <c r="M51" s="239"/>
      <c r="N51" s="301"/>
      <c r="O51" s="244"/>
      <c r="P51" s="238"/>
      <c r="Q51" s="238"/>
      <c r="R51" s="244"/>
      <c r="S51" s="244"/>
      <c r="T51" s="245"/>
      <c r="U51" s="246"/>
      <c r="V51" s="245"/>
      <c r="W51" s="245"/>
      <c r="X51" s="245"/>
      <c r="Y51" s="245"/>
      <c r="Z51" s="245"/>
      <c r="AA51" s="238"/>
      <c r="AB51" s="1"/>
      <c r="AC51" s="1"/>
      <c r="AD51" s="1"/>
      <c r="AE51" s="1"/>
      <c r="AF51" s="1"/>
      <c r="AG51" s="1"/>
      <c r="AH51" s="1"/>
      <c r="AI51" s="1"/>
      <c r="AJ51" s="1"/>
    </row>
    <row r="52" spans="1:36" s="2" customFormat="1" ht="30" customHeight="1">
      <c r="A52" s="238"/>
      <c r="B52" s="123"/>
      <c r="C52" s="123"/>
      <c r="D52" s="123"/>
      <c r="E52" s="239"/>
      <c r="F52" s="284"/>
      <c r="G52" s="284"/>
      <c r="H52" s="284"/>
      <c r="I52" s="238"/>
      <c r="J52" s="238"/>
      <c r="K52" s="238"/>
      <c r="L52" s="238"/>
      <c r="M52" s="239"/>
      <c r="N52" s="301"/>
      <c r="O52" s="244"/>
      <c r="P52" s="238"/>
      <c r="Q52" s="238"/>
      <c r="R52" s="244"/>
      <c r="S52" s="244"/>
      <c r="T52" s="245"/>
      <c r="U52" s="246"/>
      <c r="V52" s="245"/>
      <c r="W52" s="245"/>
      <c r="X52" s="245"/>
      <c r="Y52" s="245"/>
      <c r="Z52" s="245"/>
      <c r="AA52" s="238"/>
      <c r="AB52" s="1"/>
      <c r="AC52" s="1"/>
      <c r="AD52" s="1"/>
      <c r="AE52" s="1"/>
      <c r="AF52" s="1"/>
      <c r="AG52" s="1"/>
      <c r="AH52" s="1"/>
      <c r="AI52" s="1"/>
      <c r="AJ52" s="1"/>
    </row>
    <row r="53" spans="1:36" s="2" customFormat="1" ht="30" customHeight="1">
      <c r="A53" s="238"/>
      <c r="B53" s="123"/>
      <c r="C53" s="123"/>
      <c r="D53" s="123"/>
      <c r="E53" s="239"/>
      <c r="F53" s="284"/>
      <c r="G53" s="284"/>
      <c r="H53" s="284"/>
      <c r="I53" s="238"/>
      <c r="J53" s="238"/>
      <c r="K53" s="238"/>
      <c r="L53" s="238"/>
      <c r="M53" s="239"/>
      <c r="N53" s="301"/>
      <c r="O53" s="244"/>
      <c r="P53" s="238"/>
      <c r="Q53" s="238"/>
      <c r="R53" s="244"/>
      <c r="S53" s="244"/>
      <c r="T53" s="245"/>
      <c r="U53" s="246"/>
      <c r="V53" s="245"/>
      <c r="W53" s="245"/>
      <c r="X53" s="245"/>
      <c r="Y53" s="245"/>
      <c r="Z53" s="245"/>
      <c r="AA53" s="238"/>
      <c r="AB53" s="1"/>
      <c r="AC53" s="1"/>
      <c r="AD53" s="1"/>
      <c r="AE53" s="1"/>
      <c r="AF53" s="1"/>
      <c r="AG53" s="1"/>
      <c r="AH53" s="1"/>
      <c r="AI53" s="1"/>
      <c r="AJ53" s="1"/>
    </row>
    <row r="54" spans="1:36" s="2" customFormat="1" ht="30" customHeight="1">
      <c r="A54" s="238"/>
      <c r="B54" s="123"/>
      <c r="C54" s="123"/>
      <c r="D54" s="123"/>
      <c r="E54" s="239"/>
      <c r="F54" s="284"/>
      <c r="G54" s="284"/>
      <c r="H54" s="284"/>
      <c r="I54" s="238"/>
      <c r="J54" s="238"/>
      <c r="K54" s="238"/>
      <c r="L54" s="238"/>
      <c r="M54" s="239"/>
      <c r="N54" s="301"/>
      <c r="O54" s="244"/>
      <c r="P54" s="238"/>
      <c r="Q54" s="238"/>
      <c r="R54" s="244"/>
      <c r="S54" s="244"/>
      <c r="T54" s="245"/>
      <c r="U54" s="246"/>
      <c r="V54" s="245"/>
      <c r="W54" s="245"/>
      <c r="X54" s="245"/>
      <c r="Y54" s="245"/>
      <c r="Z54" s="245"/>
      <c r="AA54" s="238"/>
      <c r="AB54" s="1"/>
      <c r="AC54" s="1"/>
      <c r="AD54" s="1"/>
      <c r="AE54" s="1"/>
      <c r="AF54" s="1"/>
      <c r="AG54" s="1"/>
      <c r="AH54" s="1"/>
      <c r="AI54" s="1"/>
      <c r="AJ54" s="1"/>
    </row>
    <row r="55" spans="1:36" s="2" customFormat="1" ht="30" customHeight="1">
      <c r="A55" s="238"/>
      <c r="B55" s="123"/>
      <c r="C55" s="123"/>
      <c r="D55" s="123"/>
      <c r="E55" s="239"/>
      <c r="F55" s="284"/>
      <c r="G55" s="284"/>
      <c r="H55" s="284"/>
      <c r="I55" s="238"/>
      <c r="J55" s="238"/>
      <c r="K55" s="238"/>
      <c r="L55" s="238"/>
      <c r="M55" s="239"/>
      <c r="N55" s="301"/>
      <c r="O55" s="244"/>
      <c r="P55" s="238"/>
      <c r="Q55" s="238"/>
      <c r="R55" s="244"/>
      <c r="S55" s="244"/>
      <c r="T55" s="245"/>
      <c r="U55" s="246"/>
      <c r="V55" s="245"/>
      <c r="W55" s="245"/>
      <c r="X55" s="245"/>
      <c r="Y55" s="245"/>
      <c r="Z55" s="245"/>
      <c r="AA55" s="238"/>
      <c r="AB55" s="1"/>
      <c r="AC55" s="1"/>
      <c r="AD55" s="1"/>
      <c r="AE55" s="1"/>
      <c r="AF55" s="1"/>
      <c r="AG55" s="1"/>
      <c r="AH55" s="1"/>
      <c r="AI55" s="1"/>
      <c r="AJ55" s="1"/>
    </row>
    <row r="56" spans="1:36" s="2" customFormat="1" ht="30" customHeight="1">
      <c r="A56" s="238"/>
      <c r="B56" s="123"/>
      <c r="C56" s="123"/>
      <c r="D56" s="123"/>
      <c r="E56" s="239"/>
      <c r="F56" s="284"/>
      <c r="G56" s="284"/>
      <c r="H56" s="284"/>
      <c r="I56" s="238"/>
      <c r="J56" s="238"/>
      <c r="K56" s="238"/>
      <c r="L56" s="238"/>
      <c r="M56" s="239"/>
      <c r="N56" s="301"/>
      <c r="O56" s="244"/>
      <c r="P56" s="238"/>
      <c r="Q56" s="238"/>
      <c r="R56" s="244"/>
      <c r="S56" s="244"/>
      <c r="T56" s="245"/>
      <c r="U56" s="246"/>
      <c r="V56" s="245"/>
      <c r="W56" s="245"/>
      <c r="X56" s="245"/>
      <c r="Y56" s="245"/>
      <c r="Z56" s="245"/>
      <c r="AA56" s="238"/>
      <c r="AB56" s="1"/>
      <c r="AC56" s="1"/>
      <c r="AD56" s="1"/>
      <c r="AE56" s="1"/>
      <c r="AF56" s="1"/>
      <c r="AG56" s="1"/>
      <c r="AH56" s="1"/>
      <c r="AI56" s="1"/>
      <c r="AJ56" s="1"/>
    </row>
    <row r="57" spans="1:36" s="2" customFormat="1" ht="30" customHeight="1">
      <c r="A57" s="238"/>
      <c r="B57" s="123"/>
      <c r="C57" s="123"/>
      <c r="D57" s="123"/>
      <c r="E57" s="239"/>
      <c r="F57" s="284"/>
      <c r="G57" s="284"/>
      <c r="H57" s="284"/>
      <c r="I57" s="238"/>
      <c r="J57" s="238"/>
      <c r="K57" s="238"/>
      <c r="L57" s="238"/>
      <c r="M57" s="239"/>
      <c r="N57" s="301"/>
      <c r="O57" s="244"/>
      <c r="P57" s="238"/>
      <c r="Q57" s="238"/>
      <c r="R57" s="244"/>
      <c r="S57" s="244"/>
      <c r="T57" s="245"/>
      <c r="U57" s="246"/>
      <c r="V57" s="245"/>
      <c r="W57" s="245"/>
      <c r="X57" s="245"/>
      <c r="Y57" s="245"/>
      <c r="Z57" s="245"/>
      <c r="AA57" s="238"/>
      <c r="AB57" s="1"/>
      <c r="AC57" s="1"/>
      <c r="AD57" s="1"/>
      <c r="AE57" s="1"/>
      <c r="AF57" s="1"/>
      <c r="AG57" s="1"/>
      <c r="AH57" s="1"/>
      <c r="AI57" s="1"/>
      <c r="AJ57" s="1"/>
    </row>
    <row r="58" spans="1:36" s="2" customFormat="1" ht="30" customHeight="1">
      <c r="A58" s="238"/>
      <c r="B58" s="123"/>
      <c r="C58" s="123"/>
      <c r="D58" s="123"/>
      <c r="E58" s="239"/>
      <c r="F58" s="284"/>
      <c r="G58" s="284"/>
      <c r="H58" s="284"/>
      <c r="I58" s="238"/>
      <c r="J58" s="238"/>
      <c r="K58" s="238"/>
      <c r="L58" s="238"/>
      <c r="M58" s="239"/>
      <c r="N58" s="301"/>
      <c r="O58" s="244"/>
      <c r="P58" s="238"/>
      <c r="Q58" s="238"/>
      <c r="R58" s="244"/>
      <c r="S58" s="244"/>
      <c r="T58" s="245"/>
      <c r="U58" s="246"/>
      <c r="V58" s="245"/>
      <c r="W58" s="245"/>
      <c r="X58" s="245"/>
      <c r="Y58" s="245"/>
      <c r="Z58" s="245"/>
      <c r="AA58" s="238"/>
      <c r="AB58" s="1"/>
      <c r="AC58" s="1"/>
      <c r="AD58" s="1"/>
      <c r="AE58" s="1"/>
      <c r="AF58" s="1"/>
      <c r="AG58" s="1"/>
      <c r="AH58" s="1"/>
      <c r="AI58" s="1"/>
      <c r="AJ58" s="1"/>
    </row>
    <row r="59" spans="1:36" s="2" customFormat="1" ht="30" customHeight="1">
      <c r="A59" s="238"/>
      <c r="B59" s="123"/>
      <c r="C59" s="123"/>
      <c r="D59" s="123"/>
      <c r="E59" s="239"/>
      <c r="F59" s="284"/>
      <c r="G59" s="284"/>
      <c r="H59" s="284"/>
      <c r="I59" s="238"/>
      <c r="J59" s="238"/>
      <c r="K59" s="238"/>
      <c r="L59" s="238"/>
      <c r="M59" s="239"/>
      <c r="N59" s="301"/>
      <c r="O59" s="244"/>
      <c r="P59" s="238"/>
      <c r="Q59" s="238"/>
      <c r="R59" s="244"/>
      <c r="S59" s="244"/>
      <c r="T59" s="245"/>
      <c r="U59" s="246"/>
      <c r="V59" s="245"/>
      <c r="W59" s="245"/>
      <c r="X59" s="245"/>
      <c r="Y59" s="245"/>
      <c r="Z59" s="245"/>
      <c r="AA59" s="238"/>
      <c r="AB59" s="1"/>
      <c r="AC59" s="1"/>
      <c r="AD59" s="1"/>
      <c r="AE59" s="1"/>
      <c r="AF59" s="1"/>
      <c r="AG59" s="1"/>
      <c r="AH59" s="1"/>
      <c r="AI59" s="1"/>
      <c r="AJ59" s="1"/>
    </row>
    <row r="60" spans="1:36" s="2" customFormat="1" ht="30" customHeight="1">
      <c r="A60" s="238"/>
      <c r="B60" s="123"/>
      <c r="C60" s="123"/>
      <c r="D60" s="123"/>
      <c r="E60" s="239"/>
      <c r="F60" s="284"/>
      <c r="G60" s="284"/>
      <c r="H60" s="284"/>
      <c r="I60" s="238"/>
      <c r="J60" s="238"/>
      <c r="K60" s="238"/>
      <c r="L60" s="238"/>
      <c r="M60" s="239"/>
      <c r="N60" s="301"/>
      <c r="O60" s="244"/>
      <c r="P60" s="238"/>
      <c r="Q60" s="238"/>
      <c r="R60" s="244"/>
      <c r="S60" s="244"/>
      <c r="T60" s="245"/>
      <c r="U60" s="246"/>
      <c r="V60" s="245"/>
      <c r="W60" s="245"/>
      <c r="X60" s="245"/>
      <c r="Y60" s="245"/>
      <c r="Z60" s="245"/>
      <c r="AA60" s="238"/>
      <c r="AB60" s="1"/>
      <c r="AC60" s="1"/>
      <c r="AD60" s="1"/>
      <c r="AE60" s="1"/>
      <c r="AF60" s="1"/>
      <c r="AG60" s="1"/>
      <c r="AH60" s="1"/>
      <c r="AI60" s="1"/>
      <c r="AJ60" s="1"/>
    </row>
    <row r="61" spans="1:36" s="2" customFormat="1" ht="30" customHeight="1">
      <c r="A61" s="238"/>
      <c r="B61" s="123"/>
      <c r="C61" s="123"/>
      <c r="D61" s="123"/>
      <c r="E61" s="239"/>
      <c r="F61" s="284"/>
      <c r="G61" s="284"/>
      <c r="H61" s="284"/>
      <c r="I61" s="238"/>
      <c r="J61" s="238"/>
      <c r="K61" s="238"/>
      <c r="L61" s="238"/>
      <c r="M61" s="239"/>
      <c r="N61" s="301"/>
      <c r="O61" s="244"/>
      <c r="P61" s="238"/>
      <c r="Q61" s="238"/>
      <c r="R61" s="244"/>
      <c r="S61" s="244"/>
      <c r="T61" s="245"/>
      <c r="U61" s="246"/>
      <c r="V61" s="245"/>
      <c r="W61" s="245"/>
      <c r="X61" s="245"/>
      <c r="Y61" s="245"/>
      <c r="Z61" s="245"/>
      <c r="AA61" s="238"/>
      <c r="AB61" s="1"/>
      <c r="AC61" s="1"/>
      <c r="AD61" s="1"/>
      <c r="AE61" s="1"/>
      <c r="AF61" s="1"/>
      <c r="AG61" s="1"/>
      <c r="AH61" s="1"/>
      <c r="AI61" s="1"/>
      <c r="AJ61" s="1"/>
    </row>
    <row r="62" spans="1:36" s="2" customFormat="1" ht="30" customHeight="1">
      <c r="A62" s="238"/>
      <c r="B62" s="123"/>
      <c r="C62" s="123"/>
      <c r="D62" s="123"/>
      <c r="E62" s="239"/>
      <c r="F62" s="284"/>
      <c r="G62" s="284"/>
      <c r="H62" s="284"/>
      <c r="I62" s="238"/>
      <c r="J62" s="238"/>
      <c r="K62" s="238"/>
      <c r="L62" s="238"/>
      <c r="M62" s="239"/>
      <c r="N62" s="301"/>
      <c r="O62" s="244"/>
      <c r="P62" s="238"/>
      <c r="Q62" s="238"/>
      <c r="R62" s="244"/>
      <c r="S62" s="244"/>
      <c r="T62" s="245"/>
      <c r="U62" s="246"/>
      <c r="V62" s="245"/>
      <c r="W62" s="245"/>
      <c r="X62" s="245"/>
      <c r="Y62" s="245"/>
      <c r="Z62" s="245"/>
      <c r="AA62" s="238"/>
      <c r="AB62" s="1"/>
      <c r="AC62" s="1"/>
      <c r="AD62" s="1"/>
      <c r="AE62" s="1"/>
      <c r="AF62" s="1"/>
      <c r="AG62" s="1"/>
      <c r="AH62" s="1"/>
      <c r="AI62" s="1"/>
      <c r="AJ62" s="1"/>
    </row>
    <row r="63" spans="1:36" s="2" customFormat="1" ht="30" customHeight="1">
      <c r="A63" s="238"/>
      <c r="B63" s="123"/>
      <c r="C63" s="123"/>
      <c r="D63" s="123"/>
      <c r="E63" s="239"/>
      <c r="F63" s="284"/>
      <c r="G63" s="284"/>
      <c r="H63" s="284"/>
      <c r="I63" s="238"/>
      <c r="J63" s="238"/>
      <c r="K63" s="238"/>
      <c r="L63" s="238"/>
      <c r="M63" s="239"/>
      <c r="N63" s="301"/>
      <c r="O63" s="244"/>
      <c r="P63" s="238"/>
      <c r="Q63" s="238"/>
      <c r="R63" s="244"/>
      <c r="S63" s="244"/>
      <c r="T63" s="245"/>
      <c r="U63" s="246"/>
      <c r="V63" s="245"/>
      <c r="W63" s="245"/>
      <c r="X63" s="245"/>
      <c r="Y63" s="245"/>
      <c r="Z63" s="245"/>
      <c r="AA63" s="238"/>
      <c r="AB63" s="1"/>
      <c r="AC63" s="1"/>
      <c r="AD63" s="1"/>
      <c r="AE63" s="1"/>
      <c r="AF63" s="1"/>
      <c r="AG63" s="1"/>
      <c r="AH63" s="1"/>
      <c r="AI63" s="1"/>
      <c r="AJ63" s="1"/>
    </row>
    <row r="64" spans="1:36" s="2" customFormat="1" ht="30" customHeight="1">
      <c r="A64" s="238"/>
      <c r="B64" s="123"/>
      <c r="C64" s="123"/>
      <c r="D64" s="123"/>
      <c r="E64" s="239"/>
      <c r="F64" s="284"/>
      <c r="G64" s="284"/>
      <c r="H64" s="284"/>
      <c r="I64" s="238"/>
      <c r="J64" s="238"/>
      <c r="K64" s="238"/>
      <c r="L64" s="238"/>
      <c r="M64" s="239"/>
      <c r="N64" s="301"/>
      <c r="O64" s="244"/>
      <c r="P64" s="238"/>
      <c r="Q64" s="238"/>
      <c r="R64" s="244"/>
      <c r="S64" s="244"/>
      <c r="T64" s="245"/>
      <c r="U64" s="246"/>
      <c r="V64" s="245"/>
      <c r="W64" s="245"/>
      <c r="X64" s="245"/>
      <c r="Y64" s="245"/>
      <c r="Z64" s="245"/>
      <c r="AA64" s="238"/>
      <c r="AB64" s="1"/>
      <c r="AC64" s="1"/>
      <c r="AD64" s="1"/>
      <c r="AE64" s="1"/>
      <c r="AF64" s="1"/>
      <c r="AG64" s="1"/>
      <c r="AH64" s="1"/>
      <c r="AI64" s="1"/>
      <c r="AJ64" s="1"/>
    </row>
    <row r="65" spans="1:36" s="2" customFormat="1" ht="30" customHeight="1">
      <c r="A65" s="238"/>
      <c r="B65" s="123"/>
      <c r="C65" s="123"/>
      <c r="D65" s="123"/>
      <c r="E65" s="239"/>
      <c r="F65" s="284"/>
      <c r="G65" s="284"/>
      <c r="H65" s="284"/>
      <c r="I65" s="238"/>
      <c r="J65" s="238"/>
      <c r="K65" s="238"/>
      <c r="L65" s="238"/>
      <c r="M65" s="239"/>
      <c r="N65" s="301"/>
      <c r="O65" s="244"/>
      <c r="P65" s="238"/>
      <c r="Q65" s="238"/>
      <c r="R65" s="244"/>
      <c r="S65" s="244"/>
      <c r="T65" s="245"/>
      <c r="U65" s="246"/>
      <c r="V65" s="245"/>
      <c r="W65" s="245"/>
      <c r="X65" s="245"/>
      <c r="Y65" s="245"/>
      <c r="Z65" s="245"/>
      <c r="AA65" s="238"/>
      <c r="AB65" s="1"/>
      <c r="AC65" s="1"/>
      <c r="AD65" s="1"/>
      <c r="AE65" s="1"/>
      <c r="AF65" s="1"/>
      <c r="AG65" s="1"/>
      <c r="AH65" s="1"/>
      <c r="AI65" s="1"/>
      <c r="AJ65" s="1"/>
    </row>
    <row r="66" spans="1:36" s="2" customFormat="1" ht="30" customHeight="1">
      <c r="A66" s="238"/>
      <c r="B66" s="123"/>
      <c r="C66" s="123"/>
      <c r="D66" s="123"/>
      <c r="E66" s="239"/>
      <c r="F66" s="284"/>
      <c r="G66" s="284"/>
      <c r="H66" s="284"/>
      <c r="I66" s="238"/>
      <c r="J66" s="238"/>
      <c r="K66" s="238"/>
      <c r="L66" s="238"/>
      <c r="M66" s="239"/>
      <c r="N66" s="301"/>
      <c r="O66" s="244"/>
      <c r="P66" s="238"/>
      <c r="Q66" s="238"/>
      <c r="R66" s="244"/>
      <c r="S66" s="244"/>
      <c r="T66" s="245"/>
      <c r="U66" s="246"/>
      <c r="V66" s="245"/>
      <c r="W66" s="245"/>
      <c r="X66" s="245"/>
      <c r="Y66" s="245"/>
      <c r="Z66" s="245"/>
      <c r="AA66" s="238"/>
      <c r="AB66" s="1"/>
      <c r="AC66" s="1"/>
      <c r="AD66" s="1"/>
      <c r="AE66" s="1"/>
      <c r="AF66" s="1"/>
      <c r="AG66" s="1"/>
      <c r="AH66" s="1"/>
      <c r="AI66" s="1"/>
      <c r="AJ66" s="1"/>
    </row>
    <row r="67" spans="1:36" s="2" customFormat="1" ht="30" customHeight="1">
      <c r="A67" s="238"/>
      <c r="B67" s="123"/>
      <c r="C67" s="123"/>
      <c r="D67" s="123"/>
      <c r="E67" s="239"/>
      <c r="F67" s="284"/>
      <c r="G67" s="284"/>
      <c r="H67" s="284"/>
      <c r="I67" s="238"/>
      <c r="J67" s="238"/>
      <c r="K67" s="238"/>
      <c r="L67" s="238"/>
      <c r="M67" s="239"/>
      <c r="N67" s="301"/>
      <c r="O67" s="244"/>
      <c r="P67" s="238"/>
      <c r="Q67" s="238"/>
      <c r="R67" s="244"/>
      <c r="S67" s="244"/>
      <c r="T67" s="245"/>
      <c r="U67" s="246"/>
      <c r="V67" s="245"/>
      <c r="W67" s="245"/>
      <c r="X67" s="245"/>
      <c r="Y67" s="245"/>
      <c r="Z67" s="245"/>
      <c r="AA67" s="238"/>
      <c r="AB67" s="1"/>
      <c r="AC67" s="1"/>
      <c r="AD67" s="1"/>
      <c r="AE67" s="1"/>
      <c r="AF67" s="1"/>
      <c r="AG67" s="1"/>
      <c r="AH67" s="1"/>
      <c r="AI67" s="1"/>
      <c r="AJ67" s="1"/>
    </row>
    <row r="68" spans="1:36" s="2" customFormat="1" ht="30" customHeight="1">
      <c r="A68" s="238"/>
      <c r="B68" s="123"/>
      <c r="C68" s="123"/>
      <c r="D68" s="123"/>
      <c r="E68" s="239"/>
      <c r="F68" s="284"/>
      <c r="G68" s="284"/>
      <c r="H68" s="284"/>
      <c r="I68" s="238"/>
      <c r="J68" s="238"/>
      <c r="K68" s="238"/>
      <c r="L68" s="238"/>
      <c r="M68" s="239"/>
      <c r="N68" s="301"/>
      <c r="O68" s="244"/>
      <c r="P68" s="238"/>
      <c r="Q68" s="238"/>
      <c r="R68" s="244"/>
      <c r="S68" s="244"/>
      <c r="T68" s="245"/>
      <c r="U68" s="246"/>
      <c r="V68" s="245"/>
      <c r="W68" s="245"/>
      <c r="X68" s="245"/>
      <c r="Y68" s="245"/>
      <c r="Z68" s="245"/>
      <c r="AA68" s="238"/>
      <c r="AB68" s="1"/>
      <c r="AC68" s="1"/>
      <c r="AD68" s="1"/>
      <c r="AE68" s="1"/>
      <c r="AF68" s="1"/>
      <c r="AG68" s="1"/>
      <c r="AH68" s="1"/>
      <c r="AI68" s="1"/>
      <c r="AJ68" s="1"/>
    </row>
    <row r="69" spans="1:36" s="2" customFormat="1" ht="30" customHeight="1">
      <c r="A69" s="238"/>
      <c r="B69" s="123"/>
      <c r="C69" s="123"/>
      <c r="D69" s="123"/>
      <c r="E69" s="239"/>
      <c r="F69" s="284"/>
      <c r="G69" s="284"/>
      <c r="H69" s="284"/>
      <c r="I69" s="238"/>
      <c r="J69" s="238"/>
      <c r="K69" s="238"/>
      <c r="L69" s="238"/>
      <c r="M69" s="239"/>
      <c r="N69" s="301"/>
      <c r="O69" s="244"/>
      <c r="P69" s="238"/>
      <c r="Q69" s="238"/>
      <c r="R69" s="244"/>
      <c r="S69" s="244"/>
      <c r="T69" s="245"/>
      <c r="U69" s="246"/>
      <c r="V69" s="245"/>
      <c r="W69" s="245"/>
      <c r="X69" s="245"/>
      <c r="Y69" s="245"/>
      <c r="Z69" s="245"/>
      <c r="AA69" s="238"/>
      <c r="AB69" s="1"/>
      <c r="AC69" s="1"/>
      <c r="AD69" s="1"/>
      <c r="AE69" s="1"/>
      <c r="AF69" s="1"/>
      <c r="AG69" s="1"/>
      <c r="AH69" s="1"/>
      <c r="AI69" s="1"/>
      <c r="AJ69" s="1"/>
    </row>
    <row r="70" spans="1:36" s="2" customFormat="1" ht="30" customHeight="1">
      <c r="A70" s="238"/>
      <c r="B70" s="123"/>
      <c r="C70" s="123"/>
      <c r="D70" s="123"/>
      <c r="E70" s="239"/>
      <c r="F70" s="284"/>
      <c r="G70" s="284"/>
      <c r="H70" s="284"/>
      <c r="I70" s="238"/>
      <c r="J70" s="238"/>
      <c r="K70" s="238"/>
      <c r="L70" s="238"/>
      <c r="M70" s="239"/>
      <c r="N70" s="301"/>
      <c r="O70" s="244"/>
      <c r="P70" s="238"/>
      <c r="Q70" s="238"/>
      <c r="R70" s="244"/>
      <c r="S70" s="244"/>
      <c r="T70" s="245"/>
      <c r="U70" s="246"/>
      <c r="V70" s="245"/>
      <c r="W70" s="245"/>
      <c r="X70" s="245"/>
      <c r="Y70" s="245"/>
      <c r="Z70" s="245"/>
      <c r="AA70" s="238"/>
      <c r="AB70" s="1"/>
      <c r="AC70" s="1"/>
      <c r="AD70" s="1"/>
      <c r="AE70" s="1"/>
      <c r="AF70" s="1"/>
      <c r="AG70" s="1"/>
      <c r="AH70" s="1"/>
      <c r="AI70" s="1"/>
      <c r="AJ70" s="1"/>
    </row>
    <row r="71" spans="1:36" s="2" customFormat="1" ht="30" customHeight="1">
      <c r="A71" s="238"/>
      <c r="B71" s="123"/>
      <c r="C71" s="123"/>
      <c r="D71" s="123"/>
      <c r="E71" s="239"/>
      <c r="F71" s="284"/>
      <c r="G71" s="284"/>
      <c r="H71" s="284"/>
      <c r="I71" s="238"/>
      <c r="J71" s="238"/>
      <c r="K71" s="238"/>
      <c r="L71" s="238"/>
      <c r="M71" s="239"/>
      <c r="N71" s="301"/>
      <c r="O71" s="244"/>
      <c r="P71" s="238"/>
      <c r="Q71" s="238"/>
      <c r="R71" s="244"/>
      <c r="S71" s="244"/>
      <c r="T71" s="245"/>
      <c r="U71" s="246"/>
      <c r="V71" s="245"/>
      <c r="W71" s="245"/>
      <c r="X71" s="245"/>
      <c r="Y71" s="245"/>
      <c r="Z71" s="245"/>
      <c r="AA71" s="238"/>
      <c r="AB71" s="1"/>
      <c r="AC71" s="1"/>
      <c r="AD71" s="1"/>
      <c r="AE71" s="1"/>
      <c r="AF71" s="1"/>
      <c r="AG71" s="1"/>
      <c r="AH71" s="1"/>
      <c r="AI71" s="1"/>
      <c r="AJ71" s="1"/>
    </row>
    <row r="72" spans="1:36" s="2" customFormat="1" ht="30" customHeight="1">
      <c r="A72" s="238"/>
      <c r="B72" s="123"/>
      <c r="C72" s="123"/>
      <c r="D72" s="123"/>
      <c r="E72" s="239"/>
      <c r="F72" s="284"/>
      <c r="G72" s="284"/>
      <c r="H72" s="284"/>
      <c r="I72" s="238"/>
      <c r="J72" s="238"/>
      <c r="K72" s="238"/>
      <c r="L72" s="238"/>
      <c r="M72" s="239"/>
      <c r="N72" s="301"/>
      <c r="O72" s="244"/>
      <c r="P72" s="238"/>
      <c r="Q72" s="238"/>
      <c r="R72" s="244"/>
      <c r="S72" s="244"/>
      <c r="T72" s="245"/>
      <c r="U72" s="246"/>
      <c r="V72" s="245"/>
      <c r="W72" s="245"/>
      <c r="X72" s="245"/>
      <c r="Y72" s="245"/>
      <c r="Z72" s="245"/>
      <c r="AA72" s="238"/>
      <c r="AB72" s="1"/>
      <c r="AC72" s="1"/>
      <c r="AD72" s="1"/>
      <c r="AE72" s="1"/>
      <c r="AF72" s="1"/>
      <c r="AG72" s="1"/>
      <c r="AH72" s="1"/>
      <c r="AI72" s="1"/>
      <c r="AJ72" s="1"/>
    </row>
    <row r="73" spans="1:36" s="2" customFormat="1" ht="30" customHeight="1">
      <c r="A73" s="238"/>
      <c r="B73" s="123"/>
      <c r="C73" s="123"/>
      <c r="D73" s="123"/>
      <c r="E73" s="239"/>
      <c r="F73" s="284"/>
      <c r="G73" s="284"/>
      <c r="H73" s="284"/>
      <c r="I73" s="238"/>
      <c r="J73" s="238"/>
      <c r="K73" s="238"/>
      <c r="L73" s="238"/>
      <c r="M73" s="239"/>
      <c r="N73" s="301"/>
      <c r="O73" s="244"/>
      <c r="P73" s="238"/>
      <c r="Q73" s="238"/>
      <c r="R73" s="244"/>
      <c r="S73" s="244"/>
      <c r="T73" s="245"/>
      <c r="U73" s="246"/>
      <c r="V73" s="245"/>
      <c r="W73" s="245"/>
      <c r="X73" s="245"/>
      <c r="Y73" s="245"/>
      <c r="Z73" s="245"/>
      <c r="AA73" s="238"/>
      <c r="AB73" s="1"/>
      <c r="AC73" s="1"/>
      <c r="AD73" s="1"/>
      <c r="AE73" s="1"/>
      <c r="AF73" s="1"/>
      <c r="AG73" s="1"/>
      <c r="AH73" s="1"/>
      <c r="AI73" s="1"/>
      <c r="AJ73" s="1"/>
    </row>
    <row r="74" spans="1:36" s="2" customFormat="1" ht="30" customHeight="1">
      <c r="A74" s="238"/>
      <c r="B74" s="123"/>
      <c r="C74" s="123"/>
      <c r="D74" s="123"/>
      <c r="E74" s="239"/>
      <c r="F74" s="284"/>
      <c r="G74" s="284"/>
      <c r="H74" s="284"/>
      <c r="I74" s="238"/>
      <c r="J74" s="238"/>
      <c r="K74" s="238"/>
      <c r="L74" s="238"/>
      <c r="M74" s="239"/>
      <c r="N74" s="301"/>
      <c r="O74" s="244"/>
      <c r="P74" s="238"/>
      <c r="Q74" s="238"/>
      <c r="R74" s="244"/>
      <c r="S74" s="244"/>
      <c r="T74" s="245"/>
      <c r="U74" s="246"/>
      <c r="V74" s="245"/>
      <c r="W74" s="245"/>
      <c r="X74" s="245"/>
      <c r="Y74" s="245"/>
      <c r="Z74" s="245"/>
      <c r="AA74" s="238"/>
      <c r="AB74" s="1"/>
      <c r="AC74" s="1"/>
      <c r="AD74" s="1"/>
      <c r="AE74" s="1"/>
      <c r="AF74" s="1"/>
      <c r="AG74" s="1"/>
      <c r="AH74" s="1"/>
      <c r="AI74" s="1"/>
      <c r="AJ74" s="1"/>
    </row>
    <row r="75" spans="1:36" s="2" customFormat="1" ht="30" customHeight="1">
      <c r="A75" s="238"/>
      <c r="B75" s="123"/>
      <c r="C75" s="123"/>
      <c r="D75" s="123"/>
      <c r="E75" s="239"/>
      <c r="F75" s="284"/>
      <c r="G75" s="284"/>
      <c r="H75" s="284"/>
      <c r="I75" s="238"/>
      <c r="J75" s="238"/>
      <c r="K75" s="238"/>
      <c r="L75" s="238"/>
      <c r="M75" s="239"/>
      <c r="N75" s="301"/>
      <c r="O75" s="244"/>
      <c r="P75" s="238"/>
      <c r="Q75" s="238"/>
      <c r="R75" s="244"/>
      <c r="S75" s="244"/>
      <c r="T75" s="245"/>
      <c r="U75" s="246"/>
      <c r="V75" s="245"/>
      <c r="W75" s="245"/>
      <c r="X75" s="245"/>
      <c r="Y75" s="245"/>
      <c r="Z75" s="245"/>
      <c r="AA75" s="238"/>
      <c r="AB75" s="1"/>
      <c r="AC75" s="1"/>
      <c r="AD75" s="1"/>
      <c r="AE75" s="1"/>
      <c r="AF75" s="1"/>
      <c r="AG75" s="1"/>
      <c r="AH75" s="1"/>
      <c r="AI75" s="1"/>
      <c r="AJ75" s="1"/>
    </row>
    <row r="76" spans="1:36" s="2" customFormat="1" ht="30" customHeight="1">
      <c r="A76" s="238"/>
      <c r="B76" s="123"/>
      <c r="C76" s="123"/>
      <c r="D76" s="123"/>
      <c r="E76" s="239"/>
      <c r="F76" s="284"/>
      <c r="G76" s="284"/>
      <c r="H76" s="284"/>
      <c r="I76" s="238"/>
      <c r="J76" s="238"/>
      <c r="K76" s="238"/>
      <c r="L76" s="238"/>
      <c r="M76" s="239"/>
      <c r="N76" s="301"/>
      <c r="O76" s="244"/>
      <c r="P76" s="238"/>
      <c r="Q76" s="238"/>
      <c r="R76" s="244"/>
      <c r="S76" s="244"/>
      <c r="T76" s="245"/>
      <c r="U76" s="246"/>
      <c r="V76" s="245"/>
      <c r="W76" s="245"/>
      <c r="X76" s="245"/>
      <c r="Y76" s="245"/>
      <c r="Z76" s="245"/>
      <c r="AA76" s="238"/>
      <c r="AB76" s="1"/>
      <c r="AC76" s="1"/>
      <c r="AD76" s="1"/>
      <c r="AE76" s="1"/>
      <c r="AF76" s="1"/>
      <c r="AG76" s="1"/>
      <c r="AH76" s="1"/>
      <c r="AI76" s="1"/>
      <c r="AJ76" s="1"/>
    </row>
    <row r="77" spans="1:36" s="2" customFormat="1" ht="30" customHeight="1">
      <c r="A77" s="238"/>
      <c r="B77" s="123"/>
      <c r="C77" s="123"/>
      <c r="D77" s="123"/>
      <c r="E77" s="239"/>
      <c r="F77" s="284"/>
      <c r="G77" s="284"/>
      <c r="H77" s="284"/>
      <c r="I77" s="238"/>
      <c r="J77" s="238"/>
      <c r="K77" s="238"/>
      <c r="L77" s="238"/>
      <c r="M77" s="239"/>
      <c r="N77" s="301"/>
      <c r="O77" s="244"/>
      <c r="P77" s="238"/>
      <c r="Q77" s="238"/>
      <c r="R77" s="244"/>
      <c r="S77" s="244"/>
      <c r="T77" s="245"/>
      <c r="U77" s="246"/>
      <c r="V77" s="245"/>
      <c r="W77" s="245"/>
      <c r="X77" s="245"/>
      <c r="Y77" s="245"/>
      <c r="Z77" s="245"/>
      <c r="AA77" s="238"/>
      <c r="AB77" s="1"/>
      <c r="AC77" s="1"/>
      <c r="AD77" s="1"/>
      <c r="AE77" s="1"/>
      <c r="AF77" s="1"/>
      <c r="AG77" s="1"/>
      <c r="AH77" s="1"/>
      <c r="AI77" s="1"/>
      <c r="AJ77" s="1"/>
    </row>
    <row r="78" spans="1:36" s="2" customFormat="1" ht="30" customHeight="1">
      <c r="A78" s="238"/>
      <c r="B78" s="123"/>
      <c r="C78" s="123"/>
      <c r="D78" s="123"/>
      <c r="E78" s="239"/>
      <c r="F78" s="284"/>
      <c r="G78" s="284"/>
      <c r="H78" s="284"/>
      <c r="I78" s="238"/>
      <c r="J78" s="238"/>
      <c r="K78" s="238"/>
      <c r="L78" s="238"/>
      <c r="M78" s="239"/>
      <c r="N78" s="301"/>
      <c r="O78" s="244"/>
      <c r="P78" s="238"/>
      <c r="Q78" s="238"/>
      <c r="R78" s="244"/>
      <c r="S78" s="244"/>
      <c r="T78" s="245"/>
      <c r="U78" s="246"/>
      <c r="V78" s="245"/>
      <c r="W78" s="245"/>
      <c r="X78" s="245"/>
      <c r="Y78" s="245"/>
      <c r="Z78" s="245"/>
      <c r="AA78" s="238"/>
      <c r="AB78" s="1"/>
      <c r="AC78" s="1"/>
      <c r="AD78" s="1"/>
      <c r="AE78" s="1"/>
      <c r="AF78" s="1"/>
      <c r="AG78" s="1"/>
      <c r="AH78" s="1"/>
      <c r="AI78" s="1"/>
      <c r="AJ78" s="1"/>
    </row>
    <row r="79" spans="1:36" s="2" customFormat="1" ht="30" customHeight="1">
      <c r="A79" s="238"/>
      <c r="B79" s="123"/>
      <c r="C79" s="123"/>
      <c r="D79" s="123"/>
      <c r="E79" s="239"/>
      <c r="F79" s="284"/>
      <c r="G79" s="284"/>
      <c r="H79" s="284"/>
      <c r="I79" s="238"/>
      <c r="J79" s="238"/>
      <c r="K79" s="238"/>
      <c r="L79" s="238"/>
      <c r="M79" s="239"/>
      <c r="N79" s="301"/>
      <c r="O79" s="244"/>
      <c r="P79" s="238"/>
      <c r="Q79" s="238"/>
      <c r="R79" s="244"/>
      <c r="S79" s="244"/>
      <c r="T79" s="245"/>
      <c r="U79" s="246"/>
      <c r="V79" s="245"/>
      <c r="W79" s="245"/>
      <c r="X79" s="245"/>
      <c r="Y79" s="245"/>
      <c r="Z79" s="245"/>
      <c r="AA79" s="238"/>
      <c r="AB79" s="1"/>
      <c r="AC79" s="1"/>
      <c r="AD79" s="1"/>
      <c r="AE79" s="1"/>
      <c r="AF79" s="1"/>
      <c r="AG79" s="1"/>
      <c r="AH79" s="1"/>
      <c r="AI79" s="1"/>
      <c r="AJ79" s="1"/>
    </row>
    <row r="80" spans="1:36" s="2" customFormat="1" ht="30" customHeight="1">
      <c r="A80" s="238"/>
      <c r="B80" s="123"/>
      <c r="C80" s="123"/>
      <c r="D80" s="123"/>
      <c r="E80" s="239"/>
      <c r="F80" s="284"/>
      <c r="G80" s="284"/>
      <c r="H80" s="284"/>
      <c r="I80" s="238"/>
      <c r="J80" s="238"/>
      <c r="K80" s="238"/>
      <c r="L80" s="238"/>
      <c r="M80" s="239"/>
      <c r="N80" s="301"/>
      <c r="O80" s="244"/>
      <c r="P80" s="238"/>
      <c r="Q80" s="238"/>
      <c r="R80" s="244"/>
      <c r="S80" s="244"/>
      <c r="T80" s="245"/>
      <c r="U80" s="246"/>
      <c r="V80" s="245"/>
      <c r="W80" s="245"/>
      <c r="X80" s="245"/>
      <c r="Y80" s="245"/>
      <c r="Z80" s="245"/>
      <c r="AA80" s="238"/>
      <c r="AB80" s="1"/>
      <c r="AC80" s="1"/>
      <c r="AD80" s="1"/>
      <c r="AE80" s="1"/>
      <c r="AF80" s="1"/>
      <c r="AG80" s="1"/>
      <c r="AH80" s="1"/>
      <c r="AI80" s="1"/>
      <c r="AJ80" s="1"/>
    </row>
    <row r="81" spans="1:36" s="2" customFormat="1" ht="30" customHeight="1">
      <c r="A81" s="238"/>
      <c r="B81" s="123"/>
      <c r="C81" s="123"/>
      <c r="D81" s="123"/>
      <c r="E81" s="239"/>
      <c r="F81" s="284"/>
      <c r="G81" s="284"/>
      <c r="H81" s="284"/>
      <c r="I81" s="238"/>
      <c r="J81" s="238"/>
      <c r="K81" s="238"/>
      <c r="L81" s="238"/>
      <c r="M81" s="239"/>
      <c r="N81" s="301"/>
      <c r="O81" s="244"/>
      <c r="P81" s="238"/>
      <c r="Q81" s="238"/>
      <c r="R81" s="244"/>
      <c r="S81" s="244"/>
      <c r="T81" s="245"/>
      <c r="U81" s="246"/>
      <c r="V81" s="245"/>
      <c r="W81" s="245"/>
      <c r="X81" s="245"/>
      <c r="Y81" s="245"/>
      <c r="Z81" s="245"/>
      <c r="AA81" s="238"/>
      <c r="AB81" s="1"/>
      <c r="AC81" s="1"/>
      <c r="AD81" s="1"/>
      <c r="AE81" s="1"/>
      <c r="AF81" s="1"/>
      <c r="AG81" s="1"/>
      <c r="AH81" s="1"/>
      <c r="AI81" s="1"/>
      <c r="AJ81" s="1"/>
    </row>
  </sheetData>
  <sheetProtection/>
  <mergeCells count="19">
    <mergeCell ref="E19:E21"/>
    <mergeCell ref="F24:G24"/>
    <mergeCell ref="M15:M16"/>
    <mergeCell ref="N15:O15"/>
    <mergeCell ref="F16:G16"/>
    <mergeCell ref="N16:O16"/>
    <mergeCell ref="N17:O17"/>
    <mergeCell ref="G1:W1"/>
    <mergeCell ref="G2:W2"/>
    <mergeCell ref="G3:X3"/>
    <mergeCell ref="W4:Y4"/>
    <mergeCell ref="A5:H5"/>
    <mergeCell ref="I5:M5"/>
    <mergeCell ref="N5:S5"/>
    <mergeCell ref="T5:Z5"/>
    <mergeCell ref="AA5:AA6"/>
    <mergeCell ref="A7:AA7"/>
    <mergeCell ref="N11:P11"/>
    <mergeCell ref="N13:V13"/>
  </mergeCells>
  <printOptions/>
  <pageMargins left="0.96" right="0.23" top="0.75" bottom="0.75" header="0.3" footer="0.3"/>
  <pageSetup fitToHeight="0" fitToWidth="1" horizontalDpi="600" verticalDpi="600" orientation="landscape" paperSize="9" scale="22" r:id="rId2"/>
  <drawing r:id="rId1"/>
</worksheet>
</file>

<file path=xl/worksheets/sheet2.xml><?xml version="1.0" encoding="utf-8"?>
<worksheet xmlns="http://schemas.openxmlformats.org/spreadsheetml/2006/main" xmlns:r="http://schemas.openxmlformats.org/officeDocument/2006/relationships">
  <dimension ref="A1:AJ75"/>
  <sheetViews>
    <sheetView zoomScale="40" zoomScaleNormal="40" zoomScalePageLayoutView="0" workbookViewId="0" topLeftCell="A4">
      <selection activeCell="W18" sqref="W18"/>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23.75" customHeight="1">
      <c r="G3" s="491" t="s">
        <v>450</v>
      </c>
      <c r="H3" s="491"/>
      <c r="I3" s="491"/>
      <c r="J3" s="491"/>
      <c r="K3" s="491"/>
      <c r="L3" s="491"/>
      <c r="M3" s="491"/>
      <c r="N3" s="491"/>
      <c r="O3" s="491"/>
      <c r="P3" s="491"/>
      <c r="Q3" s="491"/>
      <c r="R3" s="491"/>
      <c r="S3" s="491"/>
      <c r="T3" s="491"/>
      <c r="U3" s="491"/>
      <c r="V3" s="491"/>
      <c r="W3" s="491"/>
      <c r="X3" s="491"/>
      <c r="Y3" s="68"/>
      <c r="Z3" s="68"/>
    </row>
    <row r="4" spans="23:26" ht="4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26</v>
      </c>
      <c r="W6" s="102" t="s">
        <v>407</v>
      </c>
      <c r="X6" s="102" t="s">
        <v>408</v>
      </c>
      <c r="Y6" s="102" t="s">
        <v>409</v>
      </c>
      <c r="Z6" s="102" t="s">
        <v>410</v>
      </c>
      <c r="AA6" s="103" t="s">
        <v>27</v>
      </c>
    </row>
    <row r="7" spans="1:27" s="105" customFormat="1" ht="42" customHeight="1">
      <c r="A7" s="495" t="s">
        <v>28</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row>
    <row r="8" spans="1:27" s="28" customFormat="1" ht="168.75" customHeight="1">
      <c r="A8" s="60" t="s">
        <v>482</v>
      </c>
      <c r="B8" s="57" t="s">
        <v>151</v>
      </c>
      <c r="C8" s="57" t="s">
        <v>29</v>
      </c>
      <c r="D8" s="57" t="s">
        <v>311</v>
      </c>
      <c r="E8" s="60" t="s">
        <v>49</v>
      </c>
      <c r="F8" s="69" t="s">
        <v>379</v>
      </c>
      <c r="G8" s="59" t="s">
        <v>31</v>
      </c>
      <c r="H8" s="59" t="s">
        <v>32</v>
      </c>
      <c r="I8" s="57" t="s">
        <v>33</v>
      </c>
      <c r="J8" s="57" t="s">
        <v>34</v>
      </c>
      <c r="K8" s="57" t="s">
        <v>35</v>
      </c>
      <c r="L8" s="57" t="s">
        <v>36</v>
      </c>
      <c r="M8" s="59" t="s">
        <v>37</v>
      </c>
      <c r="N8" s="43" t="s">
        <v>454</v>
      </c>
      <c r="O8" s="47">
        <v>100</v>
      </c>
      <c r="P8" s="48" t="s">
        <v>40</v>
      </c>
      <c r="Q8" s="33" t="s">
        <v>396</v>
      </c>
      <c r="R8" s="44">
        <v>20</v>
      </c>
      <c r="S8" s="44">
        <v>30</v>
      </c>
      <c r="T8" s="56">
        <f>U8/O8</f>
        <v>800</v>
      </c>
      <c r="U8" s="50">
        <v>80000</v>
      </c>
      <c r="V8" s="53">
        <f>U8</f>
        <v>80000</v>
      </c>
      <c r="W8" s="54">
        <v>0</v>
      </c>
      <c r="X8" s="54">
        <v>0</v>
      </c>
      <c r="Y8" s="54">
        <v>0</v>
      </c>
      <c r="Z8" s="54">
        <v>0</v>
      </c>
      <c r="AA8" s="33"/>
    </row>
    <row r="9" spans="1:27" s="42" customFormat="1" ht="42" customHeight="1">
      <c r="A9" s="38"/>
      <c r="B9" s="31"/>
      <c r="C9" s="31"/>
      <c r="D9" s="31"/>
      <c r="E9" s="34"/>
      <c r="F9" s="34"/>
      <c r="G9" s="34"/>
      <c r="H9" s="34"/>
      <c r="I9" s="38"/>
      <c r="J9" s="38"/>
      <c r="K9" s="38"/>
      <c r="L9" s="38"/>
      <c r="M9" s="34"/>
      <c r="N9" s="496" t="s">
        <v>591</v>
      </c>
      <c r="O9" s="496"/>
      <c r="P9" s="496"/>
      <c r="Q9" s="38"/>
      <c r="U9" s="40">
        <f aca="true" t="shared" si="0" ref="U9:Z9">SUM(U8:U8)</f>
        <v>80000</v>
      </c>
      <c r="V9" s="40">
        <f t="shared" si="0"/>
        <v>80000</v>
      </c>
      <c r="W9" s="40">
        <f t="shared" si="0"/>
        <v>0</v>
      </c>
      <c r="X9" s="40">
        <f t="shared" si="0"/>
        <v>0</v>
      </c>
      <c r="Y9" s="62">
        <f t="shared" si="0"/>
        <v>0</v>
      </c>
      <c r="Z9" s="62">
        <f t="shared" si="0"/>
        <v>0</v>
      </c>
      <c r="AA9" s="39"/>
    </row>
    <row r="10" spans="1:27" s="10" customFormat="1" ht="18.75" customHeight="1">
      <c r="A10" s="11"/>
      <c r="B10" s="31"/>
      <c r="C10" s="31"/>
      <c r="D10" s="31"/>
      <c r="E10" s="34"/>
      <c r="F10" s="34"/>
      <c r="G10" s="34"/>
      <c r="H10" s="34"/>
      <c r="I10" s="11"/>
      <c r="J10" s="11"/>
      <c r="K10" s="11"/>
      <c r="L10" s="11"/>
      <c r="M10" s="34"/>
      <c r="N10" s="11"/>
      <c r="O10" s="11"/>
      <c r="P10" s="11"/>
      <c r="Q10" s="11"/>
      <c r="R10" s="11"/>
      <c r="S10" s="11"/>
      <c r="T10" s="11"/>
      <c r="U10" s="13"/>
      <c r="V10" s="13"/>
      <c r="W10" s="13"/>
      <c r="X10" s="13"/>
      <c r="Y10" s="13"/>
      <c r="Z10" s="13"/>
      <c r="AA10" s="14"/>
    </row>
    <row r="11" spans="1:27" s="17" customFormat="1" ht="42" customHeight="1">
      <c r="A11" s="497" t="s">
        <v>133</v>
      </c>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row>
    <row r="12" spans="1:36" s="10" customFormat="1" ht="200.25" customHeight="1">
      <c r="A12" s="60" t="s">
        <v>219</v>
      </c>
      <c r="B12" s="57" t="s">
        <v>151</v>
      </c>
      <c r="C12" s="57" t="s">
        <v>29</v>
      </c>
      <c r="D12" s="57" t="s">
        <v>309</v>
      </c>
      <c r="E12" s="60" t="s">
        <v>30</v>
      </c>
      <c r="F12" s="69" t="s">
        <v>371</v>
      </c>
      <c r="G12" s="59" t="s">
        <v>31</v>
      </c>
      <c r="H12" s="59" t="s">
        <v>32</v>
      </c>
      <c r="I12" s="57" t="s">
        <v>33</v>
      </c>
      <c r="J12" s="57" t="s">
        <v>134</v>
      </c>
      <c r="K12" s="57" t="s">
        <v>135</v>
      </c>
      <c r="L12" s="57" t="s">
        <v>36</v>
      </c>
      <c r="M12" s="59" t="s">
        <v>37</v>
      </c>
      <c r="N12" s="43" t="s">
        <v>453</v>
      </c>
      <c r="O12" s="47">
        <v>4</v>
      </c>
      <c r="P12" s="48" t="s">
        <v>138</v>
      </c>
      <c r="Q12" s="33" t="s">
        <v>396</v>
      </c>
      <c r="R12" s="44">
        <v>54</v>
      </c>
      <c r="S12" s="44">
        <v>81</v>
      </c>
      <c r="T12" s="56">
        <f>U12/O12</f>
        <v>81009.0025</v>
      </c>
      <c r="U12" s="50">
        <v>324036.01</v>
      </c>
      <c r="V12" s="53">
        <v>69293.63</v>
      </c>
      <c r="W12" s="54">
        <v>0</v>
      </c>
      <c r="X12" s="54">
        <v>0</v>
      </c>
      <c r="Y12" s="54">
        <v>0</v>
      </c>
      <c r="Z12" s="54">
        <v>0</v>
      </c>
      <c r="AA12" s="33"/>
      <c r="AB12" s="9"/>
      <c r="AC12" s="18"/>
      <c r="AD12" s="19"/>
      <c r="AE12" s="19"/>
      <c r="AF12" s="18"/>
      <c r="AG12" s="18"/>
      <c r="AH12" s="18"/>
      <c r="AI12" s="18"/>
      <c r="AJ12" s="7"/>
    </row>
    <row r="13" spans="1:27" s="49" customFormat="1" ht="57" customHeight="1">
      <c r="A13" s="39"/>
      <c r="B13" s="32"/>
      <c r="C13" s="32"/>
      <c r="D13" s="32"/>
      <c r="E13" s="35"/>
      <c r="F13" s="35"/>
      <c r="G13" s="35"/>
      <c r="H13" s="35"/>
      <c r="I13" s="39"/>
      <c r="J13" s="39"/>
      <c r="K13" s="39"/>
      <c r="L13" s="39"/>
      <c r="M13" s="35"/>
      <c r="N13" s="498" t="s">
        <v>592</v>
      </c>
      <c r="O13" s="498"/>
      <c r="P13" s="498"/>
      <c r="Q13" s="39"/>
      <c r="U13" s="40">
        <f aca="true" t="shared" si="1" ref="U13:Z13">SUM(U12:U12)</f>
        <v>324036.01</v>
      </c>
      <c r="V13" s="40">
        <f t="shared" si="1"/>
        <v>69293.63</v>
      </c>
      <c r="W13" s="40">
        <f t="shared" si="1"/>
        <v>0</v>
      </c>
      <c r="X13" s="40">
        <f t="shared" si="1"/>
        <v>0</v>
      </c>
      <c r="Y13" s="40">
        <f t="shared" si="1"/>
        <v>0</v>
      </c>
      <c r="Z13" s="40">
        <f t="shared" si="1"/>
        <v>0</v>
      </c>
      <c r="AA13" s="39"/>
    </row>
    <row r="14" spans="1:27" s="10" customFormat="1" ht="184.5" customHeight="1">
      <c r="A14" s="11"/>
      <c r="B14" s="31"/>
      <c r="C14" s="31"/>
      <c r="D14" s="31"/>
      <c r="E14" s="34"/>
      <c r="F14" s="34"/>
      <c r="G14" s="34"/>
      <c r="H14" s="34"/>
      <c r="I14" s="11"/>
      <c r="J14" s="11"/>
      <c r="K14" s="11"/>
      <c r="L14" s="11"/>
      <c r="M14" s="34"/>
      <c r="N14" s="11"/>
      <c r="O14" s="11"/>
      <c r="P14" s="11"/>
      <c r="Q14" s="11"/>
      <c r="R14" s="8"/>
      <c r="S14" s="8"/>
      <c r="T14" s="8"/>
      <c r="U14" s="23"/>
      <c r="V14" s="23"/>
      <c r="W14" s="23"/>
      <c r="X14" s="23"/>
      <c r="Y14" s="23"/>
      <c r="Z14" s="23"/>
      <c r="AA14" s="14"/>
    </row>
    <row r="15" spans="1:27" s="10" customFormat="1" ht="42" customHeight="1">
      <c r="A15" s="183"/>
      <c r="B15" s="135"/>
      <c r="C15" s="135"/>
      <c r="D15" s="135"/>
      <c r="E15" s="136"/>
      <c r="F15" s="136"/>
      <c r="G15" s="136"/>
      <c r="H15" s="34"/>
      <c r="I15" s="11"/>
      <c r="J15" s="11"/>
      <c r="K15" s="11"/>
      <c r="L15" s="11"/>
      <c r="M15" s="34"/>
      <c r="N15" s="490" t="s">
        <v>599</v>
      </c>
      <c r="O15" s="490"/>
      <c r="P15" s="490"/>
      <c r="Q15" s="490"/>
      <c r="R15" s="490"/>
      <c r="S15" s="490"/>
      <c r="T15" s="490"/>
      <c r="U15" s="490"/>
      <c r="V15" s="490"/>
      <c r="W15" s="13"/>
      <c r="X15" s="13"/>
      <c r="Y15" s="13"/>
      <c r="Z15" s="13"/>
      <c r="AA15" s="14"/>
    </row>
    <row r="16" spans="1:26" ht="19.5" customHeight="1">
      <c r="A16" s="153"/>
      <c r="B16" s="137"/>
      <c r="C16" s="137"/>
      <c r="D16" s="137"/>
      <c r="E16" s="116"/>
      <c r="F16" s="138"/>
      <c r="G16" s="138"/>
      <c r="N16" s="79"/>
      <c r="O16" s="80"/>
      <c r="P16" s="79"/>
      <c r="Q16" s="110"/>
      <c r="R16" s="80"/>
      <c r="S16" s="80"/>
      <c r="T16" s="81"/>
      <c r="U16" s="111"/>
      <c r="V16" s="25"/>
      <c r="W16" s="22"/>
      <c r="X16" s="22"/>
      <c r="Y16" s="22"/>
      <c r="Z16" s="22"/>
    </row>
    <row r="17" spans="1:26" ht="144.75" customHeight="1">
      <c r="A17" s="153"/>
      <c r="B17" s="137"/>
      <c r="C17" s="137"/>
      <c r="D17" s="139"/>
      <c r="E17" s="140"/>
      <c r="F17" s="138"/>
      <c r="G17" s="138"/>
      <c r="M17" s="492" t="s">
        <v>193</v>
      </c>
      <c r="N17" s="486"/>
      <c r="O17" s="487"/>
      <c r="P17" s="178" t="s">
        <v>593</v>
      </c>
      <c r="T17" s="1"/>
      <c r="U17" s="150" t="str">
        <f>X6</f>
        <v>Recursos Estatal</v>
      </c>
      <c r="V17" s="148" t="str">
        <f>Z6</f>
        <v>Aportacion Beneficiarios</v>
      </c>
      <c r="W17" s="22"/>
      <c r="X17" s="22"/>
      <c r="Y17" s="22"/>
      <c r="Z17" s="22"/>
    </row>
    <row r="18" spans="1:26" ht="54" customHeight="1">
      <c r="A18" s="153"/>
      <c r="B18" s="137"/>
      <c r="C18" s="137"/>
      <c r="D18" s="141"/>
      <c r="E18" s="140"/>
      <c r="F18" s="494"/>
      <c r="G18" s="494"/>
      <c r="M18" s="493"/>
      <c r="N18" s="488" t="str">
        <f>N9</f>
        <v>TOTAL  DE AGUA POTABLE</v>
      </c>
      <c r="O18" s="489"/>
      <c r="P18" s="168">
        <f>V9</f>
        <v>80000</v>
      </c>
      <c r="Q18" s="121"/>
      <c r="R18" s="181"/>
      <c r="S18" s="181"/>
      <c r="T18" s="121"/>
      <c r="U18" s="168">
        <v>0</v>
      </c>
      <c r="V18" s="182">
        <v>0</v>
      </c>
      <c r="W18" s="30"/>
      <c r="X18" s="22"/>
      <c r="Y18" s="22"/>
      <c r="Z18" s="22"/>
    </row>
    <row r="19" spans="1:26" ht="54" customHeight="1">
      <c r="A19" s="153"/>
      <c r="B19" s="137"/>
      <c r="C19" s="137"/>
      <c r="D19" s="141"/>
      <c r="E19" s="140"/>
      <c r="F19" s="494"/>
      <c r="G19" s="494"/>
      <c r="H19" s="117"/>
      <c r="M19" s="176"/>
      <c r="N19" s="488" t="str">
        <f>N13</f>
        <v>TOTAL DE RED DE ELECTRIFICACION</v>
      </c>
      <c r="O19" s="489"/>
      <c r="P19" s="168">
        <f>V13</f>
        <v>69293.63</v>
      </c>
      <c r="Q19" s="121"/>
      <c r="R19" s="181"/>
      <c r="S19" s="181"/>
      <c r="T19" s="121"/>
      <c r="U19" s="168">
        <v>0</v>
      </c>
      <c r="V19" s="182">
        <v>0</v>
      </c>
      <c r="W19" s="30"/>
      <c r="X19" s="22"/>
      <c r="Y19" s="22"/>
      <c r="Z19" s="22"/>
    </row>
    <row r="20" spans="1:7" ht="30" customHeight="1">
      <c r="A20" s="153"/>
      <c r="B20" s="137"/>
      <c r="C20" s="137"/>
      <c r="D20" s="137"/>
      <c r="E20" s="116"/>
      <c r="F20" s="138"/>
      <c r="G20" s="138"/>
    </row>
    <row r="21" spans="1:22" ht="75" customHeight="1">
      <c r="A21" s="153"/>
      <c r="B21" s="137"/>
      <c r="C21" s="137"/>
      <c r="D21" s="137"/>
      <c r="E21" s="116"/>
      <c r="F21" s="138"/>
      <c r="G21" s="138"/>
      <c r="N21" s="488" t="s">
        <v>196</v>
      </c>
      <c r="O21" s="489"/>
      <c r="P21" s="168">
        <f>SUM(P18:P20)</f>
        <v>149293.63</v>
      </c>
      <c r="Q21" s="121"/>
      <c r="R21" s="181"/>
      <c r="S21" s="181"/>
      <c r="T21" s="121"/>
      <c r="U21" s="168">
        <f>SUM(U18:U20)</f>
        <v>0</v>
      </c>
      <c r="V21" s="182">
        <f>SUM(V18:V20)</f>
        <v>0</v>
      </c>
    </row>
    <row r="22" spans="18:21" ht="30" customHeight="1">
      <c r="R22" s="1"/>
      <c r="S22" s="1"/>
      <c r="T22" s="1"/>
      <c r="U22" s="1"/>
    </row>
    <row r="23" spans="14:26" ht="30" customHeight="1">
      <c r="N23" s="27"/>
      <c r="R23" s="1"/>
      <c r="S23" s="1"/>
      <c r="T23" s="1"/>
      <c r="U23" s="1"/>
      <c r="V23" s="22"/>
      <c r="W23" s="22"/>
      <c r="X23" s="22"/>
      <c r="Y23" s="22"/>
      <c r="Z23" s="22"/>
    </row>
    <row r="24" spans="14:26" ht="30" customHeight="1">
      <c r="N24" s="27"/>
      <c r="R24" s="1"/>
      <c r="S24" s="1"/>
      <c r="T24" s="1"/>
      <c r="U24" s="1"/>
      <c r="V24" s="22"/>
      <c r="W24" s="22"/>
      <c r="X24" s="22"/>
      <c r="Y24" s="22"/>
      <c r="Z24" s="22"/>
    </row>
    <row r="25" spans="14:21" ht="30" customHeight="1">
      <c r="N25" s="27"/>
      <c r="R25" s="1"/>
      <c r="S25" s="1"/>
      <c r="T25" s="1"/>
      <c r="U25" s="1"/>
    </row>
    <row r="26" spans="14:21" ht="30" customHeight="1">
      <c r="N26" s="27"/>
      <c r="R26" s="1"/>
      <c r="S26" s="1"/>
      <c r="T26" s="1"/>
      <c r="U26" s="1"/>
    </row>
    <row r="27" spans="14:21" ht="30" customHeight="1">
      <c r="N27" s="27"/>
      <c r="R27" s="1"/>
      <c r="S27" s="1"/>
      <c r="T27" s="1"/>
      <c r="U27" s="1"/>
    </row>
    <row r="28" ht="30" customHeight="1">
      <c r="N28" s="27"/>
    </row>
    <row r="29" ht="30" customHeight="1">
      <c r="N29" s="27"/>
    </row>
    <row r="30" ht="30" customHeight="1">
      <c r="N30" s="27"/>
    </row>
    <row r="31" ht="30" customHeight="1">
      <c r="N31" s="27"/>
    </row>
    <row r="32" ht="30" customHeight="1">
      <c r="N32" s="27"/>
    </row>
    <row r="33" ht="30" customHeight="1">
      <c r="N33" s="27"/>
    </row>
    <row r="34" ht="30" customHeight="1">
      <c r="N34" s="27"/>
    </row>
    <row r="35" ht="30" customHeight="1">
      <c r="N35" s="27"/>
    </row>
    <row r="36" ht="30" customHeight="1">
      <c r="N36" s="27"/>
    </row>
    <row r="37" ht="30" customHeight="1">
      <c r="N37" s="27"/>
    </row>
    <row r="38" ht="30" customHeight="1">
      <c r="N38" s="27"/>
    </row>
    <row r="39" ht="30" customHeight="1">
      <c r="N39" s="27"/>
    </row>
    <row r="40" ht="30" customHeight="1">
      <c r="N40" s="27"/>
    </row>
    <row r="41" ht="30" customHeight="1">
      <c r="N41" s="27"/>
    </row>
    <row r="42" ht="30" customHeight="1">
      <c r="N42" s="27"/>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sheetData>
  <sheetProtection/>
  <mergeCells count="20">
    <mergeCell ref="N9:P9"/>
    <mergeCell ref="A11:AA11"/>
    <mergeCell ref="N13:P13"/>
    <mergeCell ref="G1:W1"/>
    <mergeCell ref="G2:W2"/>
    <mergeCell ref="W4:Y4"/>
    <mergeCell ref="A5:H5"/>
    <mergeCell ref="I5:M5"/>
    <mergeCell ref="N5:S5"/>
    <mergeCell ref="T5:Z5"/>
    <mergeCell ref="N17:O17"/>
    <mergeCell ref="N21:O21"/>
    <mergeCell ref="N15:V15"/>
    <mergeCell ref="G3:X3"/>
    <mergeCell ref="M17:M18"/>
    <mergeCell ref="F18:G18"/>
    <mergeCell ref="F19:G19"/>
    <mergeCell ref="N18:O18"/>
    <mergeCell ref="N19:O19"/>
    <mergeCell ref="A7:AA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J55"/>
  <sheetViews>
    <sheetView zoomScale="40" zoomScaleNormal="40" zoomScalePageLayoutView="0" workbookViewId="0" topLeftCell="A1">
      <selection activeCell="N13" sqref="N13:V13"/>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23.75" customHeight="1">
      <c r="G3" s="491" t="s">
        <v>455</v>
      </c>
      <c r="H3" s="491"/>
      <c r="I3" s="491"/>
      <c r="J3" s="491"/>
      <c r="K3" s="491"/>
      <c r="L3" s="491"/>
      <c r="M3" s="491"/>
      <c r="N3" s="491"/>
      <c r="O3" s="491"/>
      <c r="P3" s="491"/>
      <c r="Q3" s="491"/>
      <c r="R3" s="491"/>
      <c r="S3" s="491"/>
      <c r="T3" s="491"/>
      <c r="U3" s="491"/>
      <c r="V3" s="491"/>
      <c r="W3" s="491"/>
      <c r="X3" s="491"/>
      <c r="Y3" s="68"/>
      <c r="Z3" s="68"/>
    </row>
    <row r="4" spans="23:26" ht="4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26</v>
      </c>
      <c r="W6" s="102" t="s">
        <v>407</v>
      </c>
      <c r="X6" s="102" t="s">
        <v>408</v>
      </c>
      <c r="Y6" s="102" t="s">
        <v>409</v>
      </c>
      <c r="Z6" s="102" t="s">
        <v>410</v>
      </c>
      <c r="AA6" s="103" t="s">
        <v>27</v>
      </c>
    </row>
    <row r="7" spans="1:27" s="10" customFormat="1" ht="18.75" customHeight="1">
      <c r="A7" s="11"/>
      <c r="B7" s="31"/>
      <c r="C7" s="31"/>
      <c r="D7" s="31"/>
      <c r="E7" s="34"/>
      <c r="F7" s="34"/>
      <c r="G7" s="34"/>
      <c r="H7" s="34"/>
      <c r="I7" s="11"/>
      <c r="J7" s="11"/>
      <c r="K7" s="11"/>
      <c r="L7" s="11"/>
      <c r="M7" s="34"/>
      <c r="N7" s="11"/>
      <c r="O7" s="11"/>
      <c r="P7" s="11"/>
      <c r="Q7" s="11"/>
      <c r="R7" s="11"/>
      <c r="S7" s="11"/>
      <c r="T7" s="11"/>
      <c r="U7" s="13"/>
      <c r="V7" s="13"/>
      <c r="W7" s="13"/>
      <c r="X7" s="13"/>
      <c r="Y7" s="13"/>
      <c r="Z7" s="13"/>
      <c r="AA7" s="14"/>
    </row>
    <row r="8" spans="1:27" s="17" customFormat="1" ht="42" customHeight="1">
      <c r="A8" s="497" t="s">
        <v>133</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row>
    <row r="9" spans="1:36" s="10" customFormat="1" ht="200.25" customHeight="1">
      <c r="A9" s="60" t="s">
        <v>482</v>
      </c>
      <c r="B9" s="57" t="s">
        <v>151</v>
      </c>
      <c r="C9" s="57" t="s">
        <v>29</v>
      </c>
      <c r="D9" s="57" t="s">
        <v>309</v>
      </c>
      <c r="E9" s="60" t="s">
        <v>30</v>
      </c>
      <c r="F9" s="69" t="s">
        <v>371</v>
      </c>
      <c r="G9" s="59" t="s">
        <v>31</v>
      </c>
      <c r="H9" s="59" t="s">
        <v>32</v>
      </c>
      <c r="I9" s="57" t="s">
        <v>33</v>
      </c>
      <c r="J9" s="57" t="s">
        <v>134</v>
      </c>
      <c r="K9" s="57" t="s">
        <v>135</v>
      </c>
      <c r="L9" s="57" t="s">
        <v>36</v>
      </c>
      <c r="M9" s="59" t="s">
        <v>37</v>
      </c>
      <c r="N9" s="43" t="s">
        <v>453</v>
      </c>
      <c r="O9" s="47">
        <v>4</v>
      </c>
      <c r="P9" s="48" t="s">
        <v>138</v>
      </c>
      <c r="Q9" s="33" t="s">
        <v>396</v>
      </c>
      <c r="R9" s="44">
        <v>54</v>
      </c>
      <c r="S9" s="44">
        <v>81</v>
      </c>
      <c r="T9" s="56">
        <f>U9/O9</f>
        <v>81009.0025</v>
      </c>
      <c r="U9" s="50">
        <v>324036.01</v>
      </c>
      <c r="V9" s="53">
        <v>254742.38</v>
      </c>
      <c r="W9" s="54">
        <v>0</v>
      </c>
      <c r="X9" s="54">
        <v>0</v>
      </c>
      <c r="Y9" s="54">
        <v>0</v>
      </c>
      <c r="Z9" s="54">
        <v>0</v>
      </c>
      <c r="AA9" s="33"/>
      <c r="AB9" s="9"/>
      <c r="AC9" s="18"/>
      <c r="AD9" s="19"/>
      <c r="AE9" s="19"/>
      <c r="AF9" s="18"/>
      <c r="AG9" s="18"/>
      <c r="AH9" s="18"/>
      <c r="AI9" s="18"/>
      <c r="AJ9" s="7"/>
    </row>
    <row r="10" spans="1:27" s="49" customFormat="1" ht="57" customHeight="1">
      <c r="A10" s="39"/>
      <c r="B10" s="32"/>
      <c r="C10" s="32"/>
      <c r="D10" s="32"/>
      <c r="E10" s="35"/>
      <c r="F10" s="35"/>
      <c r="G10" s="35"/>
      <c r="H10" s="35"/>
      <c r="I10" s="39"/>
      <c r="J10" s="39"/>
      <c r="K10" s="39"/>
      <c r="L10" s="39"/>
      <c r="M10" s="35"/>
      <c r="N10" s="498" t="s">
        <v>592</v>
      </c>
      <c r="O10" s="498"/>
      <c r="P10" s="498"/>
      <c r="Q10" s="39"/>
      <c r="U10" s="40">
        <f aca="true" t="shared" si="0" ref="U10:Z10">SUM(U9:U9)</f>
        <v>324036.01</v>
      </c>
      <c r="V10" s="40">
        <f t="shared" si="0"/>
        <v>254742.38</v>
      </c>
      <c r="W10" s="40">
        <f t="shared" si="0"/>
        <v>0</v>
      </c>
      <c r="X10" s="40">
        <f t="shared" si="0"/>
        <v>0</v>
      </c>
      <c r="Y10" s="40">
        <f t="shared" si="0"/>
        <v>0</v>
      </c>
      <c r="Z10" s="40">
        <f t="shared" si="0"/>
        <v>0</v>
      </c>
      <c r="AA10" s="39"/>
    </row>
    <row r="11" spans="1:27" s="10" customFormat="1" ht="28.5" customHeight="1">
      <c r="A11" s="11"/>
      <c r="B11" s="31"/>
      <c r="C11" s="31"/>
      <c r="D11" s="31"/>
      <c r="E11" s="34"/>
      <c r="F11" s="34"/>
      <c r="G11" s="34"/>
      <c r="H11" s="34"/>
      <c r="I11" s="11"/>
      <c r="J11" s="11"/>
      <c r="K11" s="11"/>
      <c r="L11" s="11"/>
      <c r="M11" s="34"/>
      <c r="N11" s="11"/>
      <c r="O11" s="11"/>
      <c r="P11" s="11"/>
      <c r="Q11" s="11"/>
      <c r="R11" s="11"/>
      <c r="S11" s="21"/>
      <c r="T11" s="21"/>
      <c r="U11" s="20"/>
      <c r="V11" s="20"/>
      <c r="W11" s="20"/>
      <c r="X11" s="20"/>
      <c r="Y11" s="20"/>
      <c r="Z11" s="20"/>
      <c r="AA11" s="14"/>
    </row>
    <row r="12" spans="1:27" s="10" customFormat="1" ht="60.75" customHeight="1">
      <c r="A12" s="11"/>
      <c r="B12" s="31"/>
      <c r="C12" s="31"/>
      <c r="D12" s="31"/>
      <c r="E12" s="34"/>
      <c r="F12" s="34"/>
      <c r="G12" s="34"/>
      <c r="H12" s="34"/>
      <c r="I12" s="11"/>
      <c r="J12" s="11"/>
      <c r="K12" s="11"/>
      <c r="L12" s="11"/>
      <c r="M12" s="34"/>
      <c r="N12" s="11"/>
      <c r="O12" s="11"/>
      <c r="P12" s="11"/>
      <c r="Q12" s="11"/>
      <c r="R12" s="8"/>
      <c r="S12" s="8"/>
      <c r="T12" s="8"/>
      <c r="U12" s="23"/>
      <c r="V12" s="23"/>
      <c r="W12" s="23"/>
      <c r="X12" s="23"/>
      <c r="Y12" s="23"/>
      <c r="Z12" s="23"/>
      <c r="AA12" s="14"/>
    </row>
    <row r="13" spans="1:27" s="10" customFormat="1" ht="66.75" customHeight="1">
      <c r="A13" s="11"/>
      <c r="B13" s="31"/>
      <c r="C13" s="135"/>
      <c r="D13" s="135"/>
      <c r="E13" s="136"/>
      <c r="F13" s="34"/>
      <c r="G13" s="34"/>
      <c r="H13" s="34"/>
      <c r="I13" s="11"/>
      <c r="J13" s="11"/>
      <c r="K13" s="11"/>
      <c r="L13" s="11"/>
      <c r="M13" s="34"/>
      <c r="N13" s="507" t="s">
        <v>594</v>
      </c>
      <c r="O13" s="507"/>
      <c r="P13" s="507"/>
      <c r="Q13" s="507"/>
      <c r="R13" s="507"/>
      <c r="S13" s="507"/>
      <c r="T13" s="507"/>
      <c r="U13" s="507"/>
      <c r="V13" s="507"/>
      <c r="W13" s="13"/>
      <c r="X13" s="13"/>
      <c r="Y13" s="13"/>
      <c r="Z13" s="13"/>
      <c r="AA13" s="14"/>
    </row>
    <row r="14" spans="3:26" ht="19.5" customHeight="1">
      <c r="C14" s="154"/>
      <c r="D14" s="154"/>
      <c r="E14" s="155"/>
      <c r="N14" s="79"/>
      <c r="O14" s="80"/>
      <c r="P14" s="79"/>
      <c r="Q14" s="110"/>
      <c r="R14" s="80"/>
      <c r="S14" s="80"/>
      <c r="T14" s="81"/>
      <c r="U14" s="111"/>
      <c r="V14" s="25"/>
      <c r="W14" s="22"/>
      <c r="X14" s="22"/>
      <c r="Y14" s="22"/>
      <c r="Z14" s="22"/>
    </row>
    <row r="15" spans="3:26" ht="116.25" customHeight="1">
      <c r="C15" s="154"/>
      <c r="D15" s="158"/>
      <c r="E15" s="140"/>
      <c r="M15" s="493"/>
      <c r="N15" s="486"/>
      <c r="O15" s="487"/>
      <c r="P15" s="170" t="str">
        <f>V6</f>
        <v>Recursos del Fondo (FAIS-Ramo 33)</v>
      </c>
      <c r="Q15" s="73"/>
      <c r="R15" s="117"/>
      <c r="S15" s="117"/>
      <c r="T15" s="73"/>
      <c r="U15" s="168" t="str">
        <f>X6</f>
        <v>Recursos Estatal</v>
      </c>
      <c r="V15" s="182" t="str">
        <f>Z6</f>
        <v>Aportacion Beneficiarios</v>
      </c>
      <c r="W15" s="22"/>
      <c r="X15" s="22"/>
      <c r="Y15" s="22"/>
      <c r="Z15" s="22"/>
    </row>
    <row r="16" spans="3:26" ht="54" customHeight="1">
      <c r="C16" s="154"/>
      <c r="D16" s="158"/>
      <c r="E16" s="140"/>
      <c r="F16" s="494"/>
      <c r="G16" s="505"/>
      <c r="M16" s="506"/>
      <c r="N16" s="486" t="str">
        <f>A8</f>
        <v>RED DE ELECTRIFICACION</v>
      </c>
      <c r="O16" s="487"/>
      <c r="P16" s="83">
        <f>V10</f>
        <v>254742.38</v>
      </c>
      <c r="T16" s="1"/>
      <c r="U16" s="150">
        <v>0</v>
      </c>
      <c r="V16" s="152">
        <v>0</v>
      </c>
      <c r="W16" s="22"/>
      <c r="X16" s="22"/>
      <c r="Y16" s="22"/>
      <c r="Z16" s="22"/>
    </row>
    <row r="17" spans="3:26" ht="42.75" customHeight="1">
      <c r="C17" s="154"/>
      <c r="D17" s="158"/>
      <c r="E17" s="140"/>
      <c r="M17" s="84"/>
      <c r="N17" s="486" t="s">
        <v>196</v>
      </c>
      <c r="O17" s="487"/>
      <c r="P17" s="83">
        <f>SUM(P16)</f>
        <v>254742.38</v>
      </c>
      <c r="Q17" s="186"/>
      <c r="R17" s="187"/>
      <c r="S17" s="187"/>
      <c r="T17" s="188"/>
      <c r="U17" s="83">
        <f>SUM(U16)</f>
        <v>0</v>
      </c>
      <c r="V17" s="152">
        <f>SUM(V16)</f>
        <v>0</v>
      </c>
      <c r="W17" s="22"/>
      <c r="X17" s="22"/>
      <c r="Y17" s="22"/>
      <c r="Z17" s="22"/>
    </row>
    <row r="18" ht="30" customHeight="1">
      <c r="N18" s="27"/>
    </row>
    <row r="19" ht="30" customHeight="1">
      <c r="N19" s="27"/>
    </row>
    <row r="20" ht="30" customHeight="1">
      <c r="N20" s="27"/>
    </row>
    <row r="21" ht="30" customHeight="1">
      <c r="N21" s="27"/>
    </row>
    <row r="22" ht="30" customHeight="1">
      <c r="N22" s="27"/>
    </row>
    <row r="23" ht="30" customHeight="1">
      <c r="N23" s="27"/>
    </row>
    <row r="24" ht="30" customHeight="1">
      <c r="N24" s="27"/>
    </row>
    <row r="25" ht="30" customHeight="1">
      <c r="N25" s="27"/>
    </row>
    <row r="26" ht="30" customHeight="1">
      <c r="N26" s="27"/>
    </row>
    <row r="27" ht="30" customHeight="1">
      <c r="N27" s="27"/>
    </row>
    <row r="28" ht="30" customHeight="1">
      <c r="N28" s="27"/>
    </row>
    <row r="29" ht="30" customHeight="1">
      <c r="N29" s="27"/>
    </row>
    <row r="30" ht="30" customHeight="1">
      <c r="N30" s="27"/>
    </row>
    <row r="31" ht="30" customHeight="1">
      <c r="N31" s="27"/>
    </row>
    <row r="32" ht="30" customHeight="1">
      <c r="N32" s="27"/>
    </row>
    <row r="33" ht="30" customHeight="1">
      <c r="N33" s="27"/>
    </row>
    <row r="34" ht="30" customHeight="1">
      <c r="N34" s="27"/>
    </row>
    <row r="35" ht="30" customHeight="1">
      <c r="N35" s="27"/>
    </row>
    <row r="36" ht="30" customHeight="1">
      <c r="N36" s="27"/>
    </row>
    <row r="37" ht="30" customHeight="1">
      <c r="N37" s="27"/>
    </row>
    <row r="38" ht="30" customHeight="1">
      <c r="N38" s="27"/>
    </row>
    <row r="39" ht="30" customHeight="1">
      <c r="N39" s="27"/>
    </row>
    <row r="40" ht="30" customHeight="1">
      <c r="N40" s="27"/>
    </row>
    <row r="41" ht="30" customHeight="1">
      <c r="N41" s="27"/>
    </row>
    <row r="42" ht="30" customHeight="1">
      <c r="N42" s="27"/>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sheetData>
  <sheetProtection/>
  <mergeCells count="16">
    <mergeCell ref="A8:AA8"/>
    <mergeCell ref="G1:W1"/>
    <mergeCell ref="G2:W2"/>
    <mergeCell ref="W4:Y4"/>
    <mergeCell ref="A5:H5"/>
    <mergeCell ref="I5:M5"/>
    <mergeCell ref="N5:S5"/>
    <mergeCell ref="T5:Z5"/>
    <mergeCell ref="G3:X3"/>
    <mergeCell ref="F16:G16"/>
    <mergeCell ref="N16:O16"/>
    <mergeCell ref="N17:O17"/>
    <mergeCell ref="M15:M16"/>
    <mergeCell ref="N10:P10"/>
    <mergeCell ref="N13:V13"/>
    <mergeCell ref="N15:O1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A98"/>
  <sheetViews>
    <sheetView zoomScale="40" zoomScaleNormal="40" zoomScalePageLayoutView="0" workbookViewId="0" topLeftCell="A1">
      <selection activeCell="AA1" sqref="A1:AA16384"/>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23.75" customHeight="1">
      <c r="G3" s="491" t="s">
        <v>451</v>
      </c>
      <c r="H3" s="491"/>
      <c r="I3" s="491"/>
      <c r="J3" s="491"/>
      <c r="K3" s="491"/>
      <c r="L3" s="491"/>
      <c r="M3" s="491"/>
      <c r="N3" s="491"/>
      <c r="O3" s="491"/>
      <c r="P3" s="491"/>
      <c r="Q3" s="491"/>
      <c r="R3" s="491"/>
      <c r="S3" s="491"/>
      <c r="T3" s="491"/>
      <c r="U3" s="491"/>
      <c r="V3" s="491"/>
      <c r="W3" s="491"/>
      <c r="X3" s="491"/>
      <c r="Y3" s="68"/>
      <c r="Z3" s="68"/>
    </row>
    <row r="4" spans="23:26" ht="4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26</v>
      </c>
      <c r="W6" s="102" t="s">
        <v>407</v>
      </c>
      <c r="X6" s="102" t="s">
        <v>408</v>
      </c>
      <c r="Y6" s="102" t="s">
        <v>409</v>
      </c>
      <c r="Z6" s="102" t="s">
        <v>410</v>
      </c>
      <c r="AA6" s="103" t="s">
        <v>27</v>
      </c>
    </row>
    <row r="7" spans="1:27" s="105" customFormat="1" ht="42" customHeight="1">
      <c r="A7" s="495" t="s">
        <v>28</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row>
    <row r="8" spans="1:27" s="28" customFormat="1" ht="137.25" customHeight="1">
      <c r="A8" s="60">
        <v>1</v>
      </c>
      <c r="B8" s="57" t="s">
        <v>151</v>
      </c>
      <c r="C8" s="57" t="s">
        <v>29</v>
      </c>
      <c r="D8" s="57" t="s">
        <v>309</v>
      </c>
      <c r="E8" s="60" t="s">
        <v>30</v>
      </c>
      <c r="F8" s="69" t="s">
        <v>379</v>
      </c>
      <c r="G8" s="59" t="s">
        <v>31</v>
      </c>
      <c r="H8" s="59" t="s">
        <v>32</v>
      </c>
      <c r="I8" s="57" t="s">
        <v>33</v>
      </c>
      <c r="J8" s="57" t="s">
        <v>34</v>
      </c>
      <c r="K8" s="57" t="s">
        <v>35</v>
      </c>
      <c r="L8" s="57" t="s">
        <v>36</v>
      </c>
      <c r="M8" s="59" t="s">
        <v>37</v>
      </c>
      <c r="N8" s="43" t="s">
        <v>457</v>
      </c>
      <c r="O8" s="47">
        <v>1</v>
      </c>
      <c r="P8" s="48" t="s">
        <v>458</v>
      </c>
      <c r="Q8" s="33" t="s">
        <v>396</v>
      </c>
      <c r="R8" s="44">
        <v>12</v>
      </c>
      <c r="S8" s="44">
        <v>18</v>
      </c>
      <c r="T8" s="56">
        <f>U8/O8</f>
        <v>560029.92</v>
      </c>
      <c r="U8" s="50">
        <v>560029.92</v>
      </c>
      <c r="V8" s="53">
        <v>560029.92</v>
      </c>
      <c r="W8" s="54">
        <v>0</v>
      </c>
      <c r="X8" s="54">
        <v>0</v>
      </c>
      <c r="Y8" s="54">
        <v>0</v>
      </c>
      <c r="Z8" s="54">
        <v>0</v>
      </c>
      <c r="AA8" s="33"/>
    </row>
    <row r="9" spans="1:27" s="28" customFormat="1" ht="236.25" customHeight="1">
      <c r="A9" s="60" t="s">
        <v>219</v>
      </c>
      <c r="B9" s="57" t="s">
        <v>151</v>
      </c>
      <c r="C9" s="57" t="s">
        <v>29</v>
      </c>
      <c r="D9" s="57" t="s">
        <v>310</v>
      </c>
      <c r="E9" s="60" t="s">
        <v>41</v>
      </c>
      <c r="F9" s="69" t="s">
        <v>379</v>
      </c>
      <c r="G9" s="59" t="s">
        <v>31</v>
      </c>
      <c r="H9" s="59" t="s">
        <v>32</v>
      </c>
      <c r="I9" s="57" t="s">
        <v>33</v>
      </c>
      <c r="J9" s="57" t="s">
        <v>34</v>
      </c>
      <c r="K9" s="57" t="s">
        <v>35</v>
      </c>
      <c r="L9" s="57" t="s">
        <v>36</v>
      </c>
      <c r="M9" s="59" t="s">
        <v>37</v>
      </c>
      <c r="N9" s="43" t="s">
        <v>456</v>
      </c>
      <c r="O9" s="47">
        <v>800</v>
      </c>
      <c r="P9" s="48" t="s">
        <v>40</v>
      </c>
      <c r="Q9" s="33" t="s">
        <v>396</v>
      </c>
      <c r="R9" s="44">
        <v>26</v>
      </c>
      <c r="S9" s="44">
        <v>39</v>
      </c>
      <c r="T9" s="56">
        <f>U9/O9</f>
        <v>1720.1966</v>
      </c>
      <c r="U9" s="50">
        <v>1376157.28</v>
      </c>
      <c r="V9" s="53">
        <v>226164.47</v>
      </c>
      <c r="W9" s="54">
        <v>0</v>
      </c>
      <c r="X9" s="54">
        <v>0</v>
      </c>
      <c r="Y9" s="54">
        <v>0</v>
      </c>
      <c r="Z9" s="54">
        <v>0</v>
      </c>
      <c r="AA9" s="33"/>
    </row>
    <row r="10" spans="1:27" s="42" customFormat="1" ht="42" customHeight="1">
      <c r="A10" s="38"/>
      <c r="B10" s="31"/>
      <c r="C10" s="31"/>
      <c r="D10" s="31"/>
      <c r="E10" s="34"/>
      <c r="F10" s="34"/>
      <c r="G10" s="34"/>
      <c r="H10" s="34"/>
      <c r="I10" s="38"/>
      <c r="J10" s="38"/>
      <c r="K10" s="38"/>
      <c r="L10" s="38"/>
      <c r="M10" s="34"/>
      <c r="N10" s="496" t="s">
        <v>591</v>
      </c>
      <c r="O10" s="496"/>
      <c r="P10" s="496"/>
      <c r="Q10" s="38"/>
      <c r="U10" s="40">
        <f aca="true" t="shared" si="0" ref="U10:Z10">SUM(U8:U9)</f>
        <v>1936187.2000000002</v>
      </c>
      <c r="V10" s="40">
        <f t="shared" si="0"/>
        <v>786194.39</v>
      </c>
      <c r="W10" s="40">
        <f t="shared" si="0"/>
        <v>0</v>
      </c>
      <c r="X10" s="40">
        <f t="shared" si="0"/>
        <v>0</v>
      </c>
      <c r="Y10" s="62">
        <f t="shared" si="0"/>
        <v>0</v>
      </c>
      <c r="Z10" s="62">
        <f t="shared" si="0"/>
        <v>0</v>
      </c>
      <c r="AA10" s="39"/>
    </row>
    <row r="11" spans="1:27" s="10" customFormat="1" ht="16.5" customHeight="1">
      <c r="A11" s="11"/>
      <c r="B11" s="31"/>
      <c r="C11" s="31"/>
      <c r="D11" s="31"/>
      <c r="E11" s="34"/>
      <c r="F11" s="34"/>
      <c r="G11" s="34"/>
      <c r="H11" s="34"/>
      <c r="I11" s="11"/>
      <c r="J11" s="11"/>
      <c r="K11" s="11"/>
      <c r="L11" s="11"/>
      <c r="M11" s="34"/>
      <c r="N11" s="12"/>
      <c r="O11" s="11"/>
      <c r="P11" s="11"/>
      <c r="Q11" s="11"/>
      <c r="R11" s="15"/>
      <c r="S11" s="15"/>
      <c r="T11" s="15"/>
      <c r="U11" s="16"/>
      <c r="V11" s="16"/>
      <c r="W11" s="16"/>
      <c r="X11" s="16"/>
      <c r="Y11" s="13"/>
      <c r="Z11" s="13"/>
      <c r="AA11" s="14"/>
    </row>
    <row r="12" spans="1:27" s="63" customFormat="1" ht="42" customHeight="1">
      <c r="A12" s="512" t="s">
        <v>106</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row>
    <row r="13" spans="1:27" s="10" customFormat="1" ht="303" customHeight="1">
      <c r="A13" s="60" t="s">
        <v>220</v>
      </c>
      <c r="B13" s="57" t="s">
        <v>151</v>
      </c>
      <c r="C13" s="57" t="s">
        <v>29</v>
      </c>
      <c r="D13" s="57">
        <v>110420001</v>
      </c>
      <c r="E13" s="60" t="s">
        <v>200</v>
      </c>
      <c r="F13" s="59" t="s">
        <v>59</v>
      </c>
      <c r="G13" s="59" t="s">
        <v>167</v>
      </c>
      <c r="H13" s="59" t="s">
        <v>32</v>
      </c>
      <c r="I13" s="57" t="s">
        <v>33</v>
      </c>
      <c r="J13" s="57" t="s">
        <v>34</v>
      </c>
      <c r="K13" s="57" t="s">
        <v>107</v>
      </c>
      <c r="L13" s="57" t="s">
        <v>36</v>
      </c>
      <c r="M13" s="59" t="s">
        <v>108</v>
      </c>
      <c r="N13" s="43" t="s">
        <v>459</v>
      </c>
      <c r="O13" s="45">
        <v>140</v>
      </c>
      <c r="P13" s="46" t="s">
        <v>40</v>
      </c>
      <c r="Q13" s="33" t="s">
        <v>396</v>
      </c>
      <c r="R13" s="44">
        <v>17</v>
      </c>
      <c r="S13" s="44">
        <v>23</v>
      </c>
      <c r="T13" s="55">
        <f>U13/O13</f>
        <v>2450.4407142857144</v>
      </c>
      <c r="U13" s="50">
        <v>343061.7</v>
      </c>
      <c r="V13" s="53">
        <v>343061.7</v>
      </c>
      <c r="W13" s="54">
        <v>0</v>
      </c>
      <c r="X13" s="50">
        <v>0</v>
      </c>
      <c r="Y13" s="54">
        <v>0</v>
      </c>
      <c r="Z13" s="54">
        <v>0</v>
      </c>
      <c r="AA13" s="33"/>
    </row>
    <row r="14" spans="1:27" s="42" customFormat="1" ht="42" customHeight="1">
      <c r="A14" s="38"/>
      <c r="B14" s="31"/>
      <c r="C14" s="31"/>
      <c r="D14" s="31"/>
      <c r="E14" s="34"/>
      <c r="F14" s="34"/>
      <c r="G14" s="34"/>
      <c r="H14" s="34"/>
      <c r="I14" s="38"/>
      <c r="J14" s="38"/>
      <c r="K14" s="38"/>
      <c r="L14" s="38"/>
      <c r="M14" s="34"/>
      <c r="N14" s="498" t="s">
        <v>597</v>
      </c>
      <c r="O14" s="498"/>
      <c r="P14" s="498"/>
      <c r="Q14" s="38"/>
      <c r="U14" s="61">
        <f aca="true" t="shared" si="1" ref="U14:Z14">SUM(U13:U13)</f>
        <v>343061.7</v>
      </c>
      <c r="V14" s="40">
        <f t="shared" si="1"/>
        <v>343061.7</v>
      </c>
      <c r="W14" s="40">
        <f t="shared" si="1"/>
        <v>0</v>
      </c>
      <c r="X14" s="61">
        <f t="shared" si="1"/>
        <v>0</v>
      </c>
      <c r="Y14" s="40">
        <f t="shared" si="1"/>
        <v>0</v>
      </c>
      <c r="Z14" s="40">
        <f t="shared" si="1"/>
        <v>0</v>
      </c>
      <c r="AA14" s="39"/>
    </row>
    <row r="15" spans="1:27" s="10" customFormat="1" ht="18.75" customHeight="1">
      <c r="A15" s="11"/>
      <c r="B15" s="31"/>
      <c r="C15" s="31"/>
      <c r="D15" s="31"/>
      <c r="E15" s="34"/>
      <c r="F15" s="34"/>
      <c r="G15" s="34"/>
      <c r="H15" s="34"/>
      <c r="I15" s="11"/>
      <c r="J15" s="11"/>
      <c r="K15" s="11"/>
      <c r="L15" s="11"/>
      <c r="M15" s="34"/>
      <c r="N15" s="11"/>
      <c r="O15" s="11"/>
      <c r="P15" s="11"/>
      <c r="Q15" s="11"/>
      <c r="R15" s="11"/>
      <c r="S15" s="11"/>
      <c r="T15" s="11"/>
      <c r="U15" s="13"/>
      <c r="V15" s="13"/>
      <c r="W15" s="13"/>
      <c r="X15" s="13"/>
      <c r="Y15" s="13"/>
      <c r="Z15" s="13"/>
      <c r="AA15" s="14"/>
    </row>
    <row r="16" spans="1:27" s="10" customFormat="1" ht="28.5" customHeight="1">
      <c r="A16" s="11"/>
      <c r="B16" s="31"/>
      <c r="C16" s="31"/>
      <c r="D16" s="31"/>
      <c r="E16" s="34"/>
      <c r="F16" s="34"/>
      <c r="G16" s="34"/>
      <c r="H16" s="34"/>
      <c r="I16" s="11"/>
      <c r="J16" s="11"/>
      <c r="K16" s="11"/>
      <c r="L16" s="11"/>
      <c r="M16" s="34"/>
      <c r="N16" s="11"/>
      <c r="O16" s="11"/>
      <c r="P16" s="11"/>
      <c r="Q16" s="11"/>
      <c r="R16" s="11"/>
      <c r="S16" s="21"/>
      <c r="T16" s="21"/>
      <c r="U16" s="20"/>
      <c r="V16" s="20"/>
      <c r="W16" s="20"/>
      <c r="X16" s="20"/>
      <c r="Y16" s="20"/>
      <c r="Z16" s="20"/>
      <c r="AA16" s="14"/>
    </row>
    <row r="17" spans="1:27" s="63" customFormat="1" ht="42" customHeight="1">
      <c r="A17" s="512" t="s">
        <v>150</v>
      </c>
      <c r="B17" s="512"/>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row>
    <row r="18" spans="1:27" s="10" customFormat="1" ht="289.5" customHeight="1">
      <c r="A18" s="60" t="s">
        <v>137</v>
      </c>
      <c r="B18" s="57" t="s">
        <v>151</v>
      </c>
      <c r="C18" s="57" t="s">
        <v>29</v>
      </c>
      <c r="D18" s="57" t="s">
        <v>152</v>
      </c>
      <c r="E18" s="60" t="s">
        <v>200</v>
      </c>
      <c r="F18" s="59" t="s">
        <v>59</v>
      </c>
      <c r="G18" s="59" t="s">
        <v>159</v>
      </c>
      <c r="H18" s="59" t="s">
        <v>60</v>
      </c>
      <c r="I18" s="57" t="s">
        <v>33</v>
      </c>
      <c r="J18" s="58" t="s">
        <v>374</v>
      </c>
      <c r="K18" s="58" t="s">
        <v>154</v>
      </c>
      <c r="L18" s="57" t="s">
        <v>155</v>
      </c>
      <c r="M18" s="59" t="s">
        <v>156</v>
      </c>
      <c r="N18" s="43" t="s">
        <v>460</v>
      </c>
      <c r="O18" s="48">
        <v>200</v>
      </c>
      <c r="P18" s="48" t="s">
        <v>158</v>
      </c>
      <c r="Q18" s="33" t="s">
        <v>396</v>
      </c>
      <c r="R18" s="44">
        <v>129</v>
      </c>
      <c r="S18" s="44">
        <v>195</v>
      </c>
      <c r="T18" s="56">
        <f>U18/O18</f>
        <v>159.38174999999998</v>
      </c>
      <c r="U18" s="50">
        <v>31876.35</v>
      </c>
      <c r="V18" s="52">
        <v>31876.35</v>
      </c>
      <c r="W18" s="54">
        <v>0</v>
      </c>
      <c r="X18" s="50">
        <v>0</v>
      </c>
      <c r="Y18" s="54">
        <v>0</v>
      </c>
      <c r="Z18" s="54">
        <v>0</v>
      </c>
      <c r="AA18" s="33"/>
    </row>
    <row r="19" spans="1:27" s="37" customFormat="1" ht="66.75" customHeight="1">
      <c r="A19" s="34"/>
      <c r="B19" s="31"/>
      <c r="C19" s="31"/>
      <c r="D19" s="31"/>
      <c r="E19" s="34"/>
      <c r="F19" s="34"/>
      <c r="G19" s="34"/>
      <c r="H19" s="34"/>
      <c r="I19" s="34"/>
      <c r="J19" s="34"/>
      <c r="K19" s="34"/>
      <c r="L19" s="34"/>
      <c r="M19" s="498" t="s">
        <v>600</v>
      </c>
      <c r="N19" s="498"/>
      <c r="O19" s="498"/>
      <c r="P19" s="498"/>
      <c r="U19" s="40">
        <f aca="true" t="shared" si="2" ref="U19:Z19">SUM(U18:U18)</f>
        <v>31876.35</v>
      </c>
      <c r="V19" s="40">
        <f t="shared" si="2"/>
        <v>31876.35</v>
      </c>
      <c r="W19" s="62">
        <f t="shared" si="2"/>
        <v>0</v>
      </c>
      <c r="X19" s="36">
        <f t="shared" si="2"/>
        <v>0</v>
      </c>
      <c r="Y19" s="62">
        <f t="shared" si="2"/>
        <v>0</v>
      </c>
      <c r="Z19" s="62">
        <f t="shared" si="2"/>
        <v>0</v>
      </c>
      <c r="AA19" s="65"/>
    </row>
    <row r="20" spans="1:27" s="10" customFormat="1" ht="17.25" customHeight="1">
      <c r="A20" s="11"/>
      <c r="B20" s="31"/>
      <c r="C20" s="31"/>
      <c r="D20" s="31"/>
      <c r="E20" s="34"/>
      <c r="F20" s="34"/>
      <c r="G20" s="34"/>
      <c r="H20" s="34"/>
      <c r="I20" s="11"/>
      <c r="J20" s="11"/>
      <c r="K20" s="11"/>
      <c r="L20" s="11"/>
      <c r="M20" s="34"/>
      <c r="N20" s="11"/>
      <c r="O20" s="11"/>
      <c r="P20" s="11"/>
      <c r="Q20" s="11"/>
      <c r="R20" s="11"/>
      <c r="S20" s="11"/>
      <c r="T20" s="11"/>
      <c r="U20" s="13"/>
      <c r="V20" s="13"/>
      <c r="W20" s="13"/>
      <c r="X20" s="13"/>
      <c r="Y20" s="13"/>
      <c r="Z20" s="13"/>
      <c r="AA20" s="14"/>
    </row>
    <row r="21" spans="1:27" s="10" customFormat="1" ht="184.5" customHeight="1">
      <c r="A21" s="11"/>
      <c r="B21" s="31"/>
      <c r="C21" s="31"/>
      <c r="D21" s="31"/>
      <c r="E21" s="34"/>
      <c r="F21" s="34"/>
      <c r="G21" s="34"/>
      <c r="H21" s="34"/>
      <c r="I21" s="11"/>
      <c r="J21" s="11"/>
      <c r="K21" s="11"/>
      <c r="L21" s="11"/>
      <c r="M21" s="34"/>
      <c r="N21" s="11"/>
      <c r="O21" s="11"/>
      <c r="P21" s="11"/>
      <c r="Q21" s="11"/>
      <c r="R21" s="8"/>
      <c r="S21" s="8"/>
      <c r="T21" s="8"/>
      <c r="U21" s="23"/>
      <c r="V21" s="23"/>
      <c r="W21" s="23"/>
      <c r="X21" s="23"/>
      <c r="Y21" s="23"/>
      <c r="Z21" s="23"/>
      <c r="AA21" s="14"/>
    </row>
    <row r="22" spans="1:27" s="10" customFormat="1" ht="42" customHeight="1">
      <c r="A22" s="11"/>
      <c r="B22" s="31"/>
      <c r="C22" s="135"/>
      <c r="D22" s="135"/>
      <c r="E22" s="136"/>
      <c r="F22" s="136"/>
      <c r="G22" s="136"/>
      <c r="H22" s="34"/>
      <c r="I22" s="11"/>
      <c r="J22" s="11"/>
      <c r="K22" s="11"/>
      <c r="L22" s="11"/>
      <c r="M22" s="34"/>
      <c r="N22" s="507" t="s">
        <v>595</v>
      </c>
      <c r="O22" s="507"/>
      <c r="P22" s="507"/>
      <c r="Q22" s="507"/>
      <c r="R22" s="507"/>
      <c r="S22" s="507"/>
      <c r="T22" s="507"/>
      <c r="U22" s="507"/>
      <c r="V22" s="507"/>
      <c r="W22" s="13"/>
      <c r="X22" s="13"/>
      <c r="Y22" s="13"/>
      <c r="Z22" s="13"/>
      <c r="AA22" s="14"/>
    </row>
    <row r="23" spans="3:26" ht="19.5" customHeight="1">
      <c r="C23" s="154"/>
      <c r="D23" s="154"/>
      <c r="E23" s="155"/>
      <c r="F23" s="156"/>
      <c r="G23" s="156"/>
      <c r="N23" s="79"/>
      <c r="O23" s="80"/>
      <c r="P23" s="79"/>
      <c r="Q23" s="189"/>
      <c r="R23" s="80"/>
      <c r="S23" s="80"/>
      <c r="T23" s="81"/>
      <c r="U23" s="190"/>
      <c r="V23" s="25"/>
      <c r="W23" s="22"/>
      <c r="X23" s="22"/>
      <c r="Y23" s="22"/>
      <c r="Z23" s="22"/>
    </row>
    <row r="24" spans="3:26" ht="101.25" customHeight="1">
      <c r="C24" s="154"/>
      <c r="D24" s="157"/>
      <c r="E24" s="140"/>
      <c r="F24" s="156"/>
      <c r="G24" s="156"/>
      <c r="M24" s="492" t="s">
        <v>193</v>
      </c>
      <c r="N24" s="486"/>
      <c r="O24" s="487"/>
      <c r="P24" s="152" t="str">
        <f>V6</f>
        <v>Recursos del Fondo (FAIS-Ramo 33)</v>
      </c>
      <c r="Q24" s="152"/>
      <c r="R24" s="152"/>
      <c r="S24" s="152"/>
      <c r="T24" s="152"/>
      <c r="U24" s="152" t="str">
        <f>X6</f>
        <v>Recursos Estatal</v>
      </c>
      <c r="V24" s="152" t="str">
        <f>Z6</f>
        <v>Aportacion Beneficiarios</v>
      </c>
      <c r="W24" s="22"/>
      <c r="X24" s="22"/>
      <c r="Y24" s="22"/>
      <c r="Z24" s="22"/>
    </row>
    <row r="25" spans="3:26" ht="54" customHeight="1">
      <c r="C25" s="154"/>
      <c r="D25" s="158"/>
      <c r="E25" s="140"/>
      <c r="F25" s="510"/>
      <c r="G25" s="510"/>
      <c r="M25" s="493"/>
      <c r="N25" s="511" t="s">
        <v>176</v>
      </c>
      <c r="O25" s="147" t="s">
        <v>361</v>
      </c>
      <c r="P25" s="151">
        <f>V10</f>
        <v>786194.39</v>
      </c>
      <c r="Q25" s="22"/>
      <c r="R25" s="22"/>
      <c r="S25" s="22"/>
      <c r="T25" s="22"/>
      <c r="U25" s="151">
        <v>0</v>
      </c>
      <c r="V25" s="151">
        <v>0</v>
      </c>
      <c r="W25" s="30"/>
      <c r="X25" s="22"/>
      <c r="Y25" s="22"/>
      <c r="Z25" s="22"/>
    </row>
    <row r="26" spans="3:26" ht="54" customHeight="1">
      <c r="C26" s="154"/>
      <c r="D26" s="158"/>
      <c r="E26" s="140"/>
      <c r="F26" s="156"/>
      <c r="G26" s="156"/>
      <c r="M26" s="493"/>
      <c r="N26" s="511"/>
      <c r="O26" s="147" t="s">
        <v>109</v>
      </c>
      <c r="P26" s="83">
        <f>V14</f>
        <v>343061.7</v>
      </c>
      <c r="Q26" s="22"/>
      <c r="R26" s="22"/>
      <c r="S26" s="22"/>
      <c r="T26" s="22"/>
      <c r="U26" s="151">
        <v>0</v>
      </c>
      <c r="V26" s="151">
        <v>0</v>
      </c>
      <c r="W26" s="22"/>
      <c r="X26" s="22"/>
      <c r="Y26" s="22"/>
      <c r="Z26" s="22"/>
    </row>
    <row r="27" spans="3:26" ht="54" customHeight="1">
      <c r="C27" s="154"/>
      <c r="D27" s="158"/>
      <c r="E27" s="140"/>
      <c r="F27" s="510"/>
      <c r="G27" s="510"/>
      <c r="M27" s="506"/>
      <c r="N27" s="486" t="s">
        <v>196</v>
      </c>
      <c r="O27" s="487"/>
      <c r="P27" s="83">
        <f>SUM(P25:P26)</f>
        <v>1129256.09</v>
      </c>
      <c r="Q27" s="22"/>
      <c r="R27" s="22"/>
      <c r="S27" s="22"/>
      <c r="T27" s="22"/>
      <c r="U27" s="83">
        <f>SUM(U25:U26)</f>
        <v>0</v>
      </c>
      <c r="V27" s="149">
        <f>SUM(V25:V26)</f>
        <v>0</v>
      </c>
      <c r="W27" s="22"/>
      <c r="X27" s="22"/>
      <c r="Y27" s="22"/>
      <c r="Z27" s="22"/>
    </row>
    <row r="28" spans="3:26" ht="42.75" customHeight="1">
      <c r="C28" s="154"/>
      <c r="D28" s="158"/>
      <c r="E28" s="140"/>
      <c r="F28" s="156"/>
      <c r="G28" s="156"/>
      <c r="M28" s="84"/>
      <c r="O28" s="108"/>
      <c r="P28" s="51"/>
      <c r="Q28" s="85"/>
      <c r="R28" s="80"/>
      <c r="S28" s="80"/>
      <c r="T28" s="1"/>
      <c r="U28" s="185">
        <f>SUM(U25:U27)</f>
        <v>0</v>
      </c>
      <c r="V28" s="22"/>
      <c r="W28" s="22"/>
      <c r="X28" s="22"/>
      <c r="Y28" s="22"/>
      <c r="Z28" s="22"/>
    </row>
    <row r="29" spans="3:26" ht="27.75" customHeight="1">
      <c r="C29" s="154"/>
      <c r="D29" s="158"/>
      <c r="E29" s="155"/>
      <c r="F29" s="156"/>
      <c r="G29" s="156"/>
      <c r="M29" s="84"/>
      <c r="O29" s="108"/>
      <c r="P29" s="51"/>
      <c r="Q29" s="87"/>
      <c r="R29" s="80"/>
      <c r="S29" s="80"/>
      <c r="T29" s="1"/>
      <c r="U29" s="91"/>
      <c r="V29" s="22"/>
      <c r="W29" s="22"/>
      <c r="X29" s="22"/>
      <c r="Y29" s="22"/>
      <c r="Z29" s="22"/>
    </row>
    <row r="30" spans="3:26" ht="75.75" customHeight="1">
      <c r="C30" s="154"/>
      <c r="D30" s="158"/>
      <c r="E30" s="140"/>
      <c r="F30" s="156"/>
      <c r="G30" s="156"/>
      <c r="M30" s="118" t="s">
        <v>194</v>
      </c>
      <c r="N30" s="120" t="s">
        <v>596</v>
      </c>
      <c r="O30" s="88" t="s">
        <v>364</v>
      </c>
      <c r="P30" s="89">
        <f>V19</f>
        <v>31876.35</v>
      </c>
      <c r="Q30" s="179"/>
      <c r="R30" s="180"/>
      <c r="S30" s="180"/>
      <c r="T30" s="179"/>
      <c r="U30" s="150">
        <v>0</v>
      </c>
      <c r="V30" s="89">
        <v>0</v>
      </c>
      <c r="W30" s="22"/>
      <c r="X30" s="22"/>
      <c r="Y30" s="22"/>
      <c r="Z30" s="22"/>
    </row>
    <row r="31" spans="3:26" ht="54" customHeight="1">
      <c r="C31" s="154"/>
      <c r="D31" s="158"/>
      <c r="E31" s="140"/>
      <c r="F31" s="510"/>
      <c r="G31" s="510"/>
      <c r="H31" s="117"/>
      <c r="M31" s="176"/>
      <c r="N31" s="486" t="s">
        <v>196</v>
      </c>
      <c r="O31" s="487"/>
      <c r="P31" s="83">
        <f>SUM(P29:P30)</f>
        <v>31876.35</v>
      </c>
      <c r="Q31" s="22"/>
      <c r="R31" s="22"/>
      <c r="S31" s="22"/>
      <c r="T31" s="22"/>
      <c r="U31" s="83">
        <f>SUM(U29:U30)</f>
        <v>0</v>
      </c>
      <c r="V31" s="149">
        <f>SUM(V29:V30)</f>
        <v>0</v>
      </c>
      <c r="W31" s="22"/>
      <c r="X31" s="22"/>
      <c r="Y31" s="22"/>
      <c r="Z31" s="22"/>
    </row>
    <row r="32" spans="3:26" ht="30" customHeight="1">
      <c r="C32" s="154"/>
      <c r="D32" s="159"/>
      <c r="E32" s="140"/>
      <c r="F32" s="156"/>
      <c r="G32" s="156"/>
      <c r="M32" s="84"/>
      <c r="O32" s="108"/>
      <c r="P32" s="191"/>
      <c r="Q32" s="79"/>
      <c r="R32" s="80"/>
      <c r="S32" s="80"/>
      <c r="T32" s="1"/>
      <c r="U32" s="177"/>
      <c r="V32" s="22"/>
      <c r="W32" s="22"/>
      <c r="X32" s="22"/>
      <c r="Y32" s="22"/>
      <c r="Z32" s="22"/>
    </row>
    <row r="33" spans="3:26" ht="15" customHeight="1">
      <c r="C33" s="154"/>
      <c r="D33" s="159"/>
      <c r="E33" s="155"/>
      <c r="F33" s="156"/>
      <c r="G33" s="156"/>
      <c r="M33" s="84"/>
      <c r="O33" s="108"/>
      <c r="P33" s="79"/>
      <c r="Q33" s="79"/>
      <c r="R33" s="80"/>
      <c r="S33" s="80"/>
      <c r="T33" s="1"/>
      <c r="U33" s="177"/>
      <c r="V33" s="22"/>
      <c r="W33" s="22"/>
      <c r="X33" s="22"/>
      <c r="Y33" s="22"/>
      <c r="Z33" s="22"/>
    </row>
    <row r="34" spans="2:26" s="7" customFormat="1" ht="30" customHeight="1">
      <c r="B34" s="33"/>
      <c r="C34" s="154"/>
      <c r="D34" s="154"/>
      <c r="E34" s="155"/>
      <c r="F34" s="156"/>
      <c r="G34" s="156"/>
      <c r="H34" s="78"/>
      <c r="M34" s="37"/>
      <c r="N34" s="24"/>
      <c r="O34" s="26"/>
      <c r="P34" s="26"/>
      <c r="R34" s="9"/>
      <c r="S34" s="9"/>
      <c r="T34" s="18"/>
      <c r="U34" s="19"/>
      <c r="V34" s="18"/>
      <c r="W34" s="18"/>
      <c r="X34" s="18"/>
      <c r="Y34" s="18"/>
      <c r="Z34" s="18"/>
    </row>
    <row r="35" spans="3:20" ht="30" customHeight="1">
      <c r="C35" s="154"/>
      <c r="D35" s="154"/>
      <c r="E35" s="155"/>
      <c r="F35" s="156"/>
      <c r="G35" s="156"/>
      <c r="R35" s="30"/>
      <c r="S35" s="30"/>
      <c r="T35" s="29"/>
    </row>
    <row r="36" spans="3:18" ht="30" customHeight="1">
      <c r="C36" s="154"/>
      <c r="D36" s="154"/>
      <c r="E36" s="508"/>
      <c r="F36" s="156"/>
      <c r="G36" s="156"/>
      <c r="N36" s="79"/>
      <c r="O36" s="76"/>
      <c r="P36" s="70"/>
      <c r="R36" s="66"/>
    </row>
    <row r="37" spans="3:16" ht="30" customHeight="1">
      <c r="C37" s="154"/>
      <c r="D37" s="154"/>
      <c r="E37" s="509"/>
      <c r="F37" s="156"/>
      <c r="G37" s="156"/>
      <c r="N37" s="70"/>
      <c r="P37" s="73"/>
    </row>
    <row r="38" spans="3:15" ht="30" customHeight="1">
      <c r="C38" s="154"/>
      <c r="D38" s="154"/>
      <c r="E38" s="509"/>
      <c r="F38" s="156"/>
      <c r="G38" s="156"/>
      <c r="N38" s="73"/>
      <c r="O38" s="80"/>
    </row>
    <row r="39" spans="3:16" ht="30" customHeight="1">
      <c r="C39" s="154"/>
      <c r="D39" s="154"/>
      <c r="E39" s="155"/>
      <c r="F39" s="156"/>
      <c r="G39" s="156"/>
      <c r="N39" s="73"/>
      <c r="P39" s="73"/>
    </row>
    <row r="40" spans="3:16" ht="30" customHeight="1">
      <c r="C40" s="154"/>
      <c r="D40" s="154"/>
      <c r="E40" s="155"/>
      <c r="F40" s="156"/>
      <c r="G40" s="156"/>
      <c r="P40" s="112"/>
    </row>
    <row r="41" spans="3:14" ht="30" customHeight="1">
      <c r="C41" s="154"/>
      <c r="D41" s="154"/>
      <c r="E41" s="184"/>
      <c r="F41" s="510"/>
      <c r="G41" s="510"/>
      <c r="N41" s="113"/>
    </row>
    <row r="44" spans="18:21" ht="30" customHeight="1">
      <c r="R44" s="1"/>
      <c r="S44" s="1"/>
      <c r="T44" s="1"/>
      <c r="U44" s="1"/>
    </row>
    <row r="45" spans="18:21" ht="30" customHeight="1">
      <c r="R45" s="1"/>
      <c r="S45" s="1"/>
      <c r="T45" s="1"/>
      <c r="U45" s="1"/>
    </row>
    <row r="46" spans="14:26" ht="30" customHeight="1">
      <c r="N46" s="27"/>
      <c r="R46" s="1"/>
      <c r="S46" s="1"/>
      <c r="T46" s="1"/>
      <c r="U46" s="1"/>
      <c r="V46" s="22"/>
      <c r="W46" s="22"/>
      <c r="X46" s="22"/>
      <c r="Y46" s="22"/>
      <c r="Z46" s="22"/>
    </row>
    <row r="47" spans="14:26" ht="30" customHeight="1">
      <c r="N47" s="27"/>
      <c r="R47" s="1"/>
      <c r="S47" s="1"/>
      <c r="T47" s="1"/>
      <c r="U47" s="1"/>
      <c r="V47" s="22"/>
      <c r="W47" s="22"/>
      <c r="X47" s="22"/>
      <c r="Y47" s="22"/>
      <c r="Z47" s="22"/>
    </row>
    <row r="48" spans="14:21" ht="30" customHeight="1">
      <c r="N48" s="27"/>
      <c r="R48" s="1"/>
      <c r="S48" s="1"/>
      <c r="T48" s="1"/>
      <c r="U48" s="1"/>
    </row>
    <row r="49" spans="14:21" ht="30" customHeight="1">
      <c r="N49" s="27"/>
      <c r="R49" s="1"/>
      <c r="S49" s="1"/>
      <c r="T49" s="1"/>
      <c r="U49" s="1"/>
    </row>
    <row r="50" spans="14:21" ht="30" customHeight="1">
      <c r="N50" s="27"/>
      <c r="R50" s="1"/>
      <c r="S50" s="1"/>
      <c r="T50" s="1"/>
      <c r="U50" s="1"/>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row r="91" ht="30" customHeight="1">
      <c r="N91" s="27"/>
    </row>
    <row r="92" ht="30" customHeight="1">
      <c r="N92" s="27"/>
    </row>
    <row r="93" ht="30" customHeight="1">
      <c r="N93" s="27"/>
    </row>
    <row r="94" ht="30" customHeight="1">
      <c r="N94" s="27"/>
    </row>
    <row r="95" ht="30" customHeight="1">
      <c r="N95" s="27"/>
    </row>
    <row r="96" ht="30" customHeight="1">
      <c r="N96" s="27"/>
    </row>
    <row r="97" ht="30" customHeight="1">
      <c r="N97" s="27"/>
    </row>
    <row r="98" ht="30" customHeight="1">
      <c r="N98" s="27"/>
    </row>
  </sheetData>
  <sheetProtection/>
  <mergeCells count="25">
    <mergeCell ref="G1:W1"/>
    <mergeCell ref="G2:W2"/>
    <mergeCell ref="W4:Y4"/>
    <mergeCell ref="A5:H5"/>
    <mergeCell ref="I5:M5"/>
    <mergeCell ref="N5:S5"/>
    <mergeCell ref="T5:Z5"/>
    <mergeCell ref="G3:X3"/>
    <mergeCell ref="M24:M27"/>
    <mergeCell ref="F25:G25"/>
    <mergeCell ref="F27:G27"/>
    <mergeCell ref="A17:AA17"/>
    <mergeCell ref="M19:P19"/>
    <mergeCell ref="A12:AA12"/>
    <mergeCell ref="N14:P14"/>
    <mergeCell ref="E36:E38"/>
    <mergeCell ref="F41:G41"/>
    <mergeCell ref="A7:AA7"/>
    <mergeCell ref="N10:P10"/>
    <mergeCell ref="N22:V22"/>
    <mergeCell ref="N24:O24"/>
    <mergeCell ref="N27:O27"/>
    <mergeCell ref="N25:N26"/>
    <mergeCell ref="F31:G31"/>
    <mergeCell ref="N31:O3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A102"/>
  <sheetViews>
    <sheetView zoomScale="40" zoomScaleNormal="40" zoomScalePageLayoutView="0" workbookViewId="0" topLeftCell="G1">
      <selection activeCell="Y35" sqref="Y35"/>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38.75" customHeight="1">
      <c r="G3" s="491" t="s">
        <v>452</v>
      </c>
      <c r="H3" s="491"/>
      <c r="I3" s="491"/>
      <c r="J3" s="491"/>
      <c r="K3" s="491"/>
      <c r="L3" s="491"/>
      <c r="M3" s="491"/>
      <c r="N3" s="491"/>
      <c r="O3" s="491"/>
      <c r="P3" s="491"/>
      <c r="Q3" s="491"/>
      <c r="R3" s="491"/>
      <c r="S3" s="491"/>
      <c r="T3" s="491"/>
      <c r="U3" s="491"/>
      <c r="V3" s="491"/>
      <c r="W3" s="491"/>
      <c r="X3" s="491"/>
      <c r="Y3" s="68"/>
      <c r="Z3" s="68"/>
    </row>
    <row r="4" spans="23:26" ht="48.7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464</v>
      </c>
      <c r="W6" s="102" t="s">
        <v>407</v>
      </c>
      <c r="X6" s="102" t="s">
        <v>408</v>
      </c>
      <c r="Y6" s="102" t="s">
        <v>409</v>
      </c>
      <c r="Z6" s="102" t="s">
        <v>410</v>
      </c>
      <c r="AA6" s="103" t="s">
        <v>27</v>
      </c>
    </row>
    <row r="7" spans="1:27" s="105" customFormat="1" ht="42" customHeight="1">
      <c r="A7" s="495" t="s">
        <v>28</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row>
    <row r="8" spans="1:27" s="28" customFormat="1" ht="264.75" customHeight="1">
      <c r="A8" s="60">
        <v>1</v>
      </c>
      <c r="B8" s="57" t="s">
        <v>151</v>
      </c>
      <c r="C8" s="57" t="s">
        <v>29</v>
      </c>
      <c r="D8" s="57" t="s">
        <v>309</v>
      </c>
      <c r="E8" s="60" t="s">
        <v>461</v>
      </c>
      <c r="F8" s="69" t="s">
        <v>370</v>
      </c>
      <c r="G8" s="59" t="s">
        <v>31</v>
      </c>
      <c r="H8" s="59" t="s">
        <v>60</v>
      </c>
      <c r="I8" s="57" t="s">
        <v>33</v>
      </c>
      <c r="J8" s="57" t="s">
        <v>34</v>
      </c>
      <c r="K8" s="57" t="s">
        <v>35</v>
      </c>
      <c r="L8" s="57" t="s">
        <v>36</v>
      </c>
      <c r="M8" s="59" t="s">
        <v>37</v>
      </c>
      <c r="N8" s="43" t="s">
        <v>468</v>
      </c>
      <c r="O8" s="47">
        <v>1</v>
      </c>
      <c r="P8" s="48" t="s">
        <v>470</v>
      </c>
      <c r="Q8" s="33" t="s">
        <v>396</v>
      </c>
      <c r="R8" s="44">
        <v>12</v>
      </c>
      <c r="S8" s="44">
        <v>18</v>
      </c>
      <c r="T8" s="56">
        <f>U8/O8</f>
        <v>651556.54</v>
      </c>
      <c r="U8" s="50">
        <v>651556.54</v>
      </c>
      <c r="V8" s="53">
        <v>98081.7</v>
      </c>
      <c r="W8" s="54">
        <v>0</v>
      </c>
      <c r="X8" s="54">
        <v>0</v>
      </c>
      <c r="Y8" s="54">
        <v>0</v>
      </c>
      <c r="Z8" s="54">
        <v>0</v>
      </c>
      <c r="AA8" s="33" t="s">
        <v>471</v>
      </c>
    </row>
    <row r="9" spans="1:27" s="28" customFormat="1" ht="326.25" customHeight="1">
      <c r="A9" s="60" t="s">
        <v>219</v>
      </c>
      <c r="B9" s="57" t="s">
        <v>151</v>
      </c>
      <c r="C9" s="57" t="s">
        <v>29</v>
      </c>
      <c r="D9" s="57" t="s">
        <v>310</v>
      </c>
      <c r="E9" s="60" t="s">
        <v>461</v>
      </c>
      <c r="F9" s="69" t="s">
        <v>370</v>
      </c>
      <c r="G9" s="59" t="s">
        <v>31</v>
      </c>
      <c r="H9" s="59" t="s">
        <v>60</v>
      </c>
      <c r="I9" s="57" t="s">
        <v>33</v>
      </c>
      <c r="J9" s="57" t="s">
        <v>34</v>
      </c>
      <c r="K9" s="57" t="s">
        <v>35</v>
      </c>
      <c r="L9" s="57" t="s">
        <v>36</v>
      </c>
      <c r="M9" s="59" t="s">
        <v>37</v>
      </c>
      <c r="N9" s="43" t="s">
        <v>469</v>
      </c>
      <c r="O9" s="47">
        <v>1</v>
      </c>
      <c r="P9" s="48" t="s">
        <v>470</v>
      </c>
      <c r="Q9" s="33" t="s">
        <v>396</v>
      </c>
      <c r="R9" s="44">
        <v>26</v>
      </c>
      <c r="S9" s="44">
        <v>39</v>
      </c>
      <c r="T9" s="56">
        <f aca="true" t="shared" si="0" ref="T9:T14">U9/O9</f>
        <v>1269772.17</v>
      </c>
      <c r="U9" s="50">
        <v>1269772.17</v>
      </c>
      <c r="V9" s="53">
        <v>191105.6</v>
      </c>
      <c r="W9" s="54">
        <v>0</v>
      </c>
      <c r="X9" s="54">
        <v>0</v>
      </c>
      <c r="Y9" s="54">
        <v>0</v>
      </c>
      <c r="Z9" s="54">
        <v>0</v>
      </c>
      <c r="AA9" s="33" t="s">
        <v>471</v>
      </c>
    </row>
    <row r="10" spans="1:27" s="28" customFormat="1" ht="223.5" customHeight="1">
      <c r="A10" s="60" t="s">
        <v>220</v>
      </c>
      <c r="B10" s="57" t="s">
        <v>151</v>
      </c>
      <c r="C10" s="57" t="s">
        <v>29</v>
      </c>
      <c r="D10" s="57" t="s">
        <v>310</v>
      </c>
      <c r="E10" s="60" t="s">
        <v>462</v>
      </c>
      <c r="F10" s="69" t="s">
        <v>370</v>
      </c>
      <c r="G10" s="59" t="s">
        <v>31</v>
      </c>
      <c r="H10" s="59" t="s">
        <v>60</v>
      </c>
      <c r="I10" s="57" t="s">
        <v>33</v>
      </c>
      <c r="J10" s="57" t="s">
        <v>34</v>
      </c>
      <c r="K10" s="57" t="s">
        <v>35</v>
      </c>
      <c r="L10" s="57" t="s">
        <v>36</v>
      </c>
      <c r="M10" s="59" t="s">
        <v>37</v>
      </c>
      <c r="N10" s="43" t="s">
        <v>465</v>
      </c>
      <c r="O10" s="47">
        <v>1</v>
      </c>
      <c r="P10" s="48" t="s">
        <v>66</v>
      </c>
      <c r="Q10" s="33" t="s">
        <v>396</v>
      </c>
      <c r="R10" s="44">
        <v>36</v>
      </c>
      <c r="S10" s="44">
        <v>54</v>
      </c>
      <c r="T10" s="56">
        <f t="shared" si="0"/>
        <v>716644.73</v>
      </c>
      <c r="U10" s="50">
        <v>716644.73</v>
      </c>
      <c r="V10" s="53">
        <v>107879.71</v>
      </c>
      <c r="W10" s="54">
        <v>0</v>
      </c>
      <c r="X10" s="54">
        <v>0</v>
      </c>
      <c r="Y10" s="54">
        <v>0</v>
      </c>
      <c r="Z10" s="54">
        <v>0</v>
      </c>
      <c r="AA10" s="33" t="s">
        <v>471</v>
      </c>
    </row>
    <row r="11" spans="1:27" s="28" customFormat="1" ht="354" customHeight="1">
      <c r="A11" s="60" t="s">
        <v>137</v>
      </c>
      <c r="B11" s="57" t="s">
        <v>151</v>
      </c>
      <c r="C11" s="57" t="s">
        <v>29</v>
      </c>
      <c r="D11" s="57" t="s">
        <v>310</v>
      </c>
      <c r="E11" s="60" t="s">
        <v>463</v>
      </c>
      <c r="F11" s="69" t="s">
        <v>370</v>
      </c>
      <c r="G11" s="59" t="s">
        <v>31</v>
      </c>
      <c r="H11" s="59" t="s">
        <v>60</v>
      </c>
      <c r="I11" s="57" t="s">
        <v>33</v>
      </c>
      <c r="J11" s="57" t="s">
        <v>34</v>
      </c>
      <c r="K11" s="57" t="s">
        <v>35</v>
      </c>
      <c r="L11" s="57" t="s">
        <v>36</v>
      </c>
      <c r="M11" s="59" t="s">
        <v>37</v>
      </c>
      <c r="N11" s="43" t="s">
        <v>466</v>
      </c>
      <c r="O11" s="47">
        <v>1</v>
      </c>
      <c r="P11" s="48" t="s">
        <v>470</v>
      </c>
      <c r="Q11" s="33" t="s">
        <v>396</v>
      </c>
      <c r="R11" s="44">
        <v>36</v>
      </c>
      <c r="S11" s="44">
        <v>54</v>
      </c>
      <c r="T11" s="56">
        <f t="shared" si="0"/>
        <v>2017768.47</v>
      </c>
      <c r="U11" s="50">
        <v>2017768.47</v>
      </c>
      <c r="V11" s="53">
        <v>205025.7</v>
      </c>
      <c r="W11" s="54">
        <v>0</v>
      </c>
      <c r="X11" s="54">
        <v>0</v>
      </c>
      <c r="Y11" s="54">
        <v>0</v>
      </c>
      <c r="Z11" s="54">
        <v>0</v>
      </c>
      <c r="AA11" s="33" t="s">
        <v>471</v>
      </c>
    </row>
    <row r="12" spans="1:27" s="28" customFormat="1" ht="273" customHeight="1">
      <c r="A12" s="60" t="s">
        <v>221</v>
      </c>
      <c r="B12" s="57" t="s">
        <v>151</v>
      </c>
      <c r="C12" s="57" t="s">
        <v>29</v>
      </c>
      <c r="D12" s="57" t="s">
        <v>310</v>
      </c>
      <c r="E12" s="60" t="s">
        <v>463</v>
      </c>
      <c r="F12" s="69" t="s">
        <v>370</v>
      </c>
      <c r="G12" s="59" t="s">
        <v>31</v>
      </c>
      <c r="H12" s="59" t="s">
        <v>60</v>
      </c>
      <c r="I12" s="57" t="s">
        <v>33</v>
      </c>
      <c r="J12" s="57" t="s">
        <v>34</v>
      </c>
      <c r="K12" s="57" t="s">
        <v>35</v>
      </c>
      <c r="L12" s="57" t="s">
        <v>36</v>
      </c>
      <c r="M12" s="59" t="s">
        <v>37</v>
      </c>
      <c r="N12" s="43" t="s">
        <v>467</v>
      </c>
      <c r="O12" s="47">
        <v>1</v>
      </c>
      <c r="P12" s="48" t="s">
        <v>470</v>
      </c>
      <c r="Q12" s="33" t="s">
        <v>396</v>
      </c>
      <c r="R12" s="44">
        <v>32</v>
      </c>
      <c r="S12" s="44">
        <v>48</v>
      </c>
      <c r="T12" s="56">
        <f t="shared" si="0"/>
        <v>307133.45</v>
      </c>
      <c r="U12" s="50">
        <v>307133.45</v>
      </c>
      <c r="V12" s="53">
        <v>31234.16</v>
      </c>
      <c r="W12" s="54">
        <v>0</v>
      </c>
      <c r="X12" s="54">
        <v>0</v>
      </c>
      <c r="Y12" s="54">
        <v>0</v>
      </c>
      <c r="Z12" s="54">
        <v>0</v>
      </c>
      <c r="AA12" s="33" t="s">
        <v>471</v>
      </c>
    </row>
    <row r="13" spans="1:27" s="28" customFormat="1" ht="253.5" customHeight="1">
      <c r="A13" s="60" t="s">
        <v>388</v>
      </c>
      <c r="B13" s="57" t="s">
        <v>151</v>
      </c>
      <c r="C13" s="57" t="s">
        <v>29</v>
      </c>
      <c r="D13" s="57" t="s">
        <v>311</v>
      </c>
      <c r="E13" s="60" t="s">
        <v>41</v>
      </c>
      <c r="F13" s="69" t="s">
        <v>379</v>
      </c>
      <c r="G13" s="59" t="s">
        <v>31</v>
      </c>
      <c r="H13" s="59" t="s">
        <v>32</v>
      </c>
      <c r="I13" s="57" t="s">
        <v>33</v>
      </c>
      <c r="J13" s="57" t="s">
        <v>34</v>
      </c>
      <c r="K13" s="57" t="s">
        <v>35</v>
      </c>
      <c r="L13" s="57" t="s">
        <v>36</v>
      </c>
      <c r="M13" s="59" t="s">
        <v>37</v>
      </c>
      <c r="N13" s="43" t="s">
        <v>472</v>
      </c>
      <c r="O13" s="47" t="s">
        <v>51</v>
      </c>
      <c r="P13" s="48" t="s">
        <v>40</v>
      </c>
      <c r="Q13" s="33" t="s">
        <v>396</v>
      </c>
      <c r="R13" s="44">
        <v>20</v>
      </c>
      <c r="S13" s="44">
        <v>30</v>
      </c>
      <c r="T13" s="56">
        <f t="shared" si="0"/>
        <v>8600.983</v>
      </c>
      <c r="U13" s="50">
        <v>1376157.28</v>
      </c>
      <c r="V13" s="53">
        <v>1149992.81</v>
      </c>
      <c r="W13" s="54">
        <v>0</v>
      </c>
      <c r="X13" s="54">
        <v>0</v>
      </c>
      <c r="Y13" s="54">
        <v>0</v>
      </c>
      <c r="Z13" s="54">
        <v>0</v>
      </c>
      <c r="AA13" s="33"/>
    </row>
    <row r="14" spans="1:27" s="28" customFormat="1" ht="168.75" customHeight="1">
      <c r="A14" s="60" t="s">
        <v>222</v>
      </c>
      <c r="B14" s="57" t="s">
        <v>151</v>
      </c>
      <c r="C14" s="57" t="s">
        <v>29</v>
      </c>
      <c r="D14" s="57" t="s">
        <v>311</v>
      </c>
      <c r="E14" s="60" t="s">
        <v>74</v>
      </c>
      <c r="F14" s="69" t="s">
        <v>59</v>
      </c>
      <c r="G14" s="59" t="s">
        <v>31</v>
      </c>
      <c r="H14" s="59" t="s">
        <v>32</v>
      </c>
      <c r="I14" s="57" t="s">
        <v>33</v>
      </c>
      <c r="J14" s="57" t="s">
        <v>34</v>
      </c>
      <c r="K14" s="57" t="s">
        <v>35</v>
      </c>
      <c r="L14" s="57" t="s">
        <v>36</v>
      </c>
      <c r="M14" s="59" t="s">
        <v>37</v>
      </c>
      <c r="N14" s="43" t="s">
        <v>473</v>
      </c>
      <c r="O14" s="47" t="s">
        <v>53</v>
      </c>
      <c r="P14" s="48" t="s">
        <v>40</v>
      </c>
      <c r="Q14" s="33" t="s">
        <v>396</v>
      </c>
      <c r="R14" s="44">
        <v>12</v>
      </c>
      <c r="S14" s="44">
        <v>18</v>
      </c>
      <c r="T14" s="56">
        <f t="shared" si="0"/>
        <v>529.3583199999999</v>
      </c>
      <c r="U14" s="50">
        <v>66169.79</v>
      </c>
      <c r="V14" s="53">
        <f>U14</f>
        <v>66169.79</v>
      </c>
      <c r="W14" s="54">
        <v>0</v>
      </c>
      <c r="X14" s="54">
        <v>0</v>
      </c>
      <c r="Y14" s="54">
        <v>0</v>
      </c>
      <c r="Z14" s="54">
        <v>0</v>
      </c>
      <c r="AA14" s="33"/>
    </row>
    <row r="15" spans="1:27" s="42" customFormat="1" ht="42" customHeight="1">
      <c r="A15" s="38"/>
      <c r="B15" s="31"/>
      <c r="C15" s="31"/>
      <c r="D15" s="31"/>
      <c r="E15" s="34"/>
      <c r="F15" s="34"/>
      <c r="G15" s="34"/>
      <c r="H15" s="34"/>
      <c r="I15" s="38"/>
      <c r="J15" s="38"/>
      <c r="K15" s="38"/>
      <c r="L15" s="38"/>
      <c r="M15" s="34"/>
      <c r="N15" s="496" t="s">
        <v>105</v>
      </c>
      <c r="O15" s="496"/>
      <c r="P15" s="496"/>
      <c r="Q15" s="38"/>
      <c r="U15" s="40">
        <f aca="true" t="shared" si="1" ref="U15:Z15">SUM(U8:U14)</f>
        <v>6405202.430000001</v>
      </c>
      <c r="V15" s="40">
        <f t="shared" si="1"/>
        <v>1849489.4700000002</v>
      </c>
      <c r="W15" s="40">
        <f t="shared" si="1"/>
        <v>0</v>
      </c>
      <c r="X15" s="40">
        <f t="shared" si="1"/>
        <v>0</v>
      </c>
      <c r="Y15" s="62">
        <f t="shared" si="1"/>
        <v>0</v>
      </c>
      <c r="Z15" s="62">
        <f t="shared" si="1"/>
        <v>0</v>
      </c>
      <c r="AA15" s="39"/>
    </row>
    <row r="16" spans="1:27" s="10" customFormat="1" ht="16.5" customHeight="1">
      <c r="A16" s="11"/>
      <c r="B16" s="31"/>
      <c r="C16" s="31"/>
      <c r="D16" s="31"/>
      <c r="E16" s="34"/>
      <c r="F16" s="34"/>
      <c r="G16" s="34"/>
      <c r="H16" s="34"/>
      <c r="I16" s="11"/>
      <c r="J16" s="11"/>
      <c r="K16" s="11"/>
      <c r="L16" s="11"/>
      <c r="M16" s="34"/>
      <c r="N16" s="12"/>
      <c r="O16" s="11"/>
      <c r="P16" s="11"/>
      <c r="Q16" s="11"/>
      <c r="R16" s="15"/>
      <c r="S16" s="15"/>
      <c r="T16" s="15"/>
      <c r="U16" s="16"/>
      <c r="V16" s="16"/>
      <c r="W16" s="16"/>
      <c r="X16" s="16"/>
      <c r="Y16" s="13"/>
      <c r="Z16" s="13"/>
      <c r="AA16" s="14"/>
    </row>
    <row r="17" spans="1:27" s="63" customFormat="1" ht="42" customHeight="1">
      <c r="A17" s="512" t="s">
        <v>106</v>
      </c>
      <c r="B17" s="512"/>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row>
    <row r="18" spans="1:27" s="10" customFormat="1" ht="198.75" customHeight="1">
      <c r="A18" s="60" t="s">
        <v>223</v>
      </c>
      <c r="B18" s="57" t="s">
        <v>151</v>
      </c>
      <c r="C18" s="57" t="s">
        <v>29</v>
      </c>
      <c r="D18" s="57">
        <v>110420001</v>
      </c>
      <c r="E18" s="60" t="s">
        <v>74</v>
      </c>
      <c r="F18" s="59" t="s">
        <v>59</v>
      </c>
      <c r="G18" s="59" t="s">
        <v>167</v>
      </c>
      <c r="H18" s="59" t="s">
        <v>60</v>
      </c>
      <c r="I18" s="57" t="s">
        <v>33</v>
      </c>
      <c r="J18" s="57" t="s">
        <v>34</v>
      </c>
      <c r="K18" s="57" t="s">
        <v>107</v>
      </c>
      <c r="L18" s="57" t="s">
        <v>36</v>
      </c>
      <c r="M18" s="59" t="s">
        <v>108</v>
      </c>
      <c r="N18" s="43" t="s">
        <v>475</v>
      </c>
      <c r="O18" s="45">
        <v>175</v>
      </c>
      <c r="P18" s="46" t="s">
        <v>40</v>
      </c>
      <c r="Q18" s="33" t="s">
        <v>396</v>
      </c>
      <c r="R18" s="44">
        <v>17</v>
      </c>
      <c r="S18" s="44">
        <v>23</v>
      </c>
      <c r="T18" s="55">
        <f>U18/O18</f>
        <v>534.5005714285714</v>
      </c>
      <c r="U18" s="50">
        <v>93537.6</v>
      </c>
      <c r="V18" s="53">
        <v>93537.6</v>
      </c>
      <c r="W18" s="54">
        <v>0</v>
      </c>
      <c r="X18" s="50">
        <v>0</v>
      </c>
      <c r="Y18" s="54">
        <v>0</v>
      </c>
      <c r="Z18" s="54">
        <v>0</v>
      </c>
      <c r="AA18" s="33"/>
    </row>
    <row r="19" spans="1:27" s="10" customFormat="1" ht="198.75" customHeight="1">
      <c r="A19" s="60" t="s">
        <v>224</v>
      </c>
      <c r="B19" s="57" t="s">
        <v>151</v>
      </c>
      <c r="C19" s="57" t="s">
        <v>29</v>
      </c>
      <c r="D19" s="57">
        <v>110420001</v>
      </c>
      <c r="E19" s="60" t="s">
        <v>474</v>
      </c>
      <c r="F19" s="59" t="s">
        <v>59</v>
      </c>
      <c r="G19" s="59" t="s">
        <v>167</v>
      </c>
      <c r="H19" s="59" t="s">
        <v>32</v>
      </c>
      <c r="I19" s="57" t="s">
        <v>33</v>
      </c>
      <c r="J19" s="57" t="s">
        <v>34</v>
      </c>
      <c r="K19" s="57" t="s">
        <v>107</v>
      </c>
      <c r="L19" s="57" t="s">
        <v>36</v>
      </c>
      <c r="M19" s="59" t="s">
        <v>108</v>
      </c>
      <c r="N19" s="43" t="s">
        <v>476</v>
      </c>
      <c r="O19" s="45">
        <v>85</v>
      </c>
      <c r="P19" s="46" t="s">
        <v>40</v>
      </c>
      <c r="Q19" s="33" t="s">
        <v>396</v>
      </c>
      <c r="R19" s="44">
        <v>14</v>
      </c>
      <c r="S19" s="44">
        <v>21</v>
      </c>
      <c r="T19" s="55">
        <f>U19/O19</f>
        <v>6310.2228235294115</v>
      </c>
      <c r="U19" s="50">
        <v>536368.94</v>
      </c>
      <c r="V19" s="53">
        <v>536368.94</v>
      </c>
      <c r="W19" s="54">
        <v>0</v>
      </c>
      <c r="X19" s="50">
        <v>0</v>
      </c>
      <c r="Y19" s="54">
        <v>0</v>
      </c>
      <c r="Z19" s="54">
        <v>0</v>
      </c>
      <c r="AA19" s="33"/>
    </row>
    <row r="20" spans="1:27" s="10" customFormat="1" ht="198.75" customHeight="1">
      <c r="A20" s="60" t="s">
        <v>225</v>
      </c>
      <c r="B20" s="57" t="s">
        <v>151</v>
      </c>
      <c r="C20" s="57" t="s">
        <v>29</v>
      </c>
      <c r="D20" s="57" t="s">
        <v>316</v>
      </c>
      <c r="E20" s="60" t="s">
        <v>200</v>
      </c>
      <c r="F20" s="59" t="s">
        <v>59</v>
      </c>
      <c r="G20" s="59" t="s">
        <v>168</v>
      </c>
      <c r="H20" s="59" t="s">
        <v>60</v>
      </c>
      <c r="I20" s="57" t="s">
        <v>33</v>
      </c>
      <c r="J20" s="57" t="s">
        <v>34</v>
      </c>
      <c r="K20" s="57" t="s">
        <v>107</v>
      </c>
      <c r="L20" s="57" t="s">
        <v>36</v>
      </c>
      <c r="M20" s="59" t="s">
        <v>108</v>
      </c>
      <c r="N20" s="43" t="s">
        <v>477</v>
      </c>
      <c r="O20" s="45">
        <v>50</v>
      </c>
      <c r="P20" s="46" t="s">
        <v>40</v>
      </c>
      <c r="Q20" s="33" t="s">
        <v>396</v>
      </c>
      <c r="R20" s="44">
        <v>14</v>
      </c>
      <c r="S20" s="44">
        <v>21</v>
      </c>
      <c r="T20" s="55">
        <f>U20/O20</f>
        <v>1338.7056</v>
      </c>
      <c r="U20" s="50">
        <v>66935.28</v>
      </c>
      <c r="V20" s="53">
        <v>66935.28</v>
      </c>
      <c r="W20" s="54">
        <v>0</v>
      </c>
      <c r="X20" s="54">
        <v>0</v>
      </c>
      <c r="Y20" s="54">
        <v>0</v>
      </c>
      <c r="Z20" s="54">
        <v>0</v>
      </c>
      <c r="AA20" s="33"/>
    </row>
    <row r="21" spans="1:27" s="10" customFormat="1" ht="221.25" customHeight="1">
      <c r="A21" s="60" t="s">
        <v>207</v>
      </c>
      <c r="B21" s="57" t="s">
        <v>151</v>
      </c>
      <c r="C21" s="57" t="s">
        <v>29</v>
      </c>
      <c r="D21" s="57" t="s">
        <v>314</v>
      </c>
      <c r="E21" s="60" t="s">
        <v>411</v>
      </c>
      <c r="F21" s="69" t="s">
        <v>371</v>
      </c>
      <c r="G21" s="59" t="s">
        <v>31</v>
      </c>
      <c r="H21" s="59" t="s">
        <v>32</v>
      </c>
      <c r="I21" s="57" t="s">
        <v>33</v>
      </c>
      <c r="J21" s="57" t="s">
        <v>34</v>
      </c>
      <c r="K21" s="57" t="s">
        <v>107</v>
      </c>
      <c r="L21" s="57" t="s">
        <v>36</v>
      </c>
      <c r="M21" s="59" t="s">
        <v>108</v>
      </c>
      <c r="N21" s="43" t="s">
        <v>415</v>
      </c>
      <c r="O21" s="47">
        <v>600</v>
      </c>
      <c r="P21" s="46" t="s">
        <v>40</v>
      </c>
      <c r="Q21" s="33" t="s">
        <v>396</v>
      </c>
      <c r="R21" s="44">
        <v>30</v>
      </c>
      <c r="S21" s="44">
        <v>45</v>
      </c>
      <c r="T21" s="55">
        <f>U21/O21</f>
        <v>927.5594166666667</v>
      </c>
      <c r="U21" s="50">
        <v>556535.65</v>
      </c>
      <c r="V21" s="53">
        <v>556535.65</v>
      </c>
      <c r="W21" s="54">
        <v>0</v>
      </c>
      <c r="X21" s="54">
        <v>0</v>
      </c>
      <c r="Y21" s="54">
        <v>0</v>
      </c>
      <c r="Z21" s="54">
        <v>0</v>
      </c>
      <c r="AA21" s="33"/>
    </row>
    <row r="22" spans="1:27" s="42" customFormat="1" ht="42" customHeight="1">
      <c r="A22" s="38"/>
      <c r="B22" s="31"/>
      <c r="C22" s="31"/>
      <c r="D22" s="31"/>
      <c r="E22" s="34"/>
      <c r="F22" s="34"/>
      <c r="G22" s="34"/>
      <c r="H22" s="34"/>
      <c r="I22" s="38"/>
      <c r="J22" s="38"/>
      <c r="K22" s="38"/>
      <c r="L22" s="38"/>
      <c r="M22" s="34"/>
      <c r="N22" s="498" t="s">
        <v>132</v>
      </c>
      <c r="O22" s="498"/>
      <c r="P22" s="498"/>
      <c r="Q22" s="38"/>
      <c r="U22" s="61">
        <f aca="true" t="shared" si="2" ref="U22:Z22">SUM(U18:U21)</f>
        <v>1253377.47</v>
      </c>
      <c r="V22" s="40">
        <f t="shared" si="2"/>
        <v>1253377.47</v>
      </c>
      <c r="W22" s="40">
        <f t="shared" si="2"/>
        <v>0</v>
      </c>
      <c r="X22" s="61">
        <f t="shared" si="2"/>
        <v>0</v>
      </c>
      <c r="Y22" s="40">
        <f t="shared" si="2"/>
        <v>0</v>
      </c>
      <c r="Z22" s="40">
        <f t="shared" si="2"/>
        <v>0</v>
      </c>
      <c r="AA22" s="39"/>
    </row>
    <row r="23" spans="1:27" s="131" customFormat="1" ht="42" customHeight="1">
      <c r="A23" s="127"/>
      <c r="B23" s="128"/>
      <c r="C23" s="128"/>
      <c r="D23" s="128"/>
      <c r="E23" s="129"/>
      <c r="F23" s="129"/>
      <c r="G23" s="129"/>
      <c r="H23" s="129"/>
      <c r="I23" s="127"/>
      <c r="J23" s="127"/>
      <c r="K23" s="127"/>
      <c r="L23" s="127"/>
      <c r="M23" s="129"/>
      <c r="N23" s="130"/>
      <c r="O23" s="130"/>
      <c r="P23" s="130"/>
      <c r="Q23" s="127"/>
      <c r="U23" s="132"/>
      <c r="V23" s="133"/>
      <c r="W23" s="133"/>
      <c r="X23" s="132"/>
      <c r="Y23" s="133"/>
      <c r="Z23" s="133"/>
      <c r="AA23" s="134"/>
    </row>
    <row r="24" spans="1:27" s="63" customFormat="1" ht="42" customHeight="1">
      <c r="A24" s="512" t="s">
        <v>150</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row>
    <row r="25" spans="1:27" s="10" customFormat="1" ht="260.25" customHeight="1">
      <c r="A25" s="60" t="s">
        <v>208</v>
      </c>
      <c r="B25" s="57" t="s">
        <v>151</v>
      </c>
      <c r="C25" s="57" t="s">
        <v>29</v>
      </c>
      <c r="D25" s="57" t="s">
        <v>152</v>
      </c>
      <c r="E25" s="60" t="s">
        <v>202</v>
      </c>
      <c r="F25" s="59" t="s">
        <v>59</v>
      </c>
      <c r="G25" s="59" t="s">
        <v>153</v>
      </c>
      <c r="H25" s="59" t="s">
        <v>60</v>
      </c>
      <c r="I25" s="57" t="s">
        <v>33</v>
      </c>
      <c r="J25" s="58" t="s">
        <v>374</v>
      </c>
      <c r="K25" s="58" t="s">
        <v>154</v>
      </c>
      <c r="L25" s="57" t="s">
        <v>155</v>
      </c>
      <c r="M25" s="59" t="s">
        <v>156</v>
      </c>
      <c r="N25" s="43" t="s">
        <v>481</v>
      </c>
      <c r="O25" s="48">
        <v>1</v>
      </c>
      <c r="P25" s="48" t="s">
        <v>470</v>
      </c>
      <c r="Q25" s="33" t="s">
        <v>396</v>
      </c>
      <c r="R25" s="44">
        <v>200</v>
      </c>
      <c r="S25" s="44">
        <v>300</v>
      </c>
      <c r="T25" s="56">
        <f>U25/O25</f>
        <v>32480</v>
      </c>
      <c r="U25" s="50">
        <v>32480</v>
      </c>
      <c r="V25" s="52">
        <v>32480</v>
      </c>
      <c r="W25" s="54">
        <v>0</v>
      </c>
      <c r="X25" s="50">
        <v>0</v>
      </c>
      <c r="Y25" s="54">
        <v>0</v>
      </c>
      <c r="Z25" s="54">
        <v>0</v>
      </c>
      <c r="AA25" s="33"/>
    </row>
    <row r="26" spans="1:27" s="10" customFormat="1" ht="233.25" customHeight="1">
      <c r="A26" s="60" t="s">
        <v>209</v>
      </c>
      <c r="B26" s="57" t="s">
        <v>151</v>
      </c>
      <c r="C26" s="57" t="s">
        <v>29</v>
      </c>
      <c r="D26" s="57" t="s">
        <v>152</v>
      </c>
      <c r="E26" s="60" t="s">
        <v>479</v>
      </c>
      <c r="F26" s="59" t="s">
        <v>59</v>
      </c>
      <c r="G26" s="59" t="s">
        <v>159</v>
      </c>
      <c r="H26" s="59" t="s">
        <v>60</v>
      </c>
      <c r="I26" s="57" t="s">
        <v>33</v>
      </c>
      <c r="J26" s="58" t="s">
        <v>374</v>
      </c>
      <c r="K26" s="58" t="s">
        <v>154</v>
      </c>
      <c r="L26" s="57" t="s">
        <v>155</v>
      </c>
      <c r="M26" s="59" t="s">
        <v>156</v>
      </c>
      <c r="N26" s="43" t="s">
        <v>480</v>
      </c>
      <c r="O26" s="48">
        <v>1</v>
      </c>
      <c r="P26" s="48" t="s">
        <v>470</v>
      </c>
      <c r="Q26" s="33" t="s">
        <v>396</v>
      </c>
      <c r="R26" s="44">
        <v>129</v>
      </c>
      <c r="S26" s="44">
        <v>195</v>
      </c>
      <c r="T26" s="56">
        <f>U26/O26</f>
        <v>151716.4</v>
      </c>
      <c r="U26" s="50">
        <v>151716.4</v>
      </c>
      <c r="V26" s="52">
        <v>151716.4</v>
      </c>
      <c r="W26" s="54">
        <v>0</v>
      </c>
      <c r="X26" s="50">
        <v>0</v>
      </c>
      <c r="Y26" s="54">
        <v>0</v>
      </c>
      <c r="Z26" s="54">
        <v>0</v>
      </c>
      <c r="AA26" s="33"/>
    </row>
    <row r="27" spans="1:27" s="37" customFormat="1" ht="66.75" customHeight="1">
      <c r="A27" s="34"/>
      <c r="B27" s="31"/>
      <c r="C27" s="31"/>
      <c r="D27" s="31"/>
      <c r="E27" s="34"/>
      <c r="F27" s="34"/>
      <c r="G27" s="34"/>
      <c r="H27" s="34"/>
      <c r="I27" s="34"/>
      <c r="J27" s="34"/>
      <c r="K27" s="34"/>
      <c r="L27" s="34"/>
      <c r="M27" s="498" t="s">
        <v>394</v>
      </c>
      <c r="N27" s="498"/>
      <c r="O27" s="498"/>
      <c r="P27" s="498"/>
      <c r="U27" s="40">
        <f aca="true" t="shared" si="3" ref="U27:Z27">SUM(U25:U26)</f>
        <v>184196.4</v>
      </c>
      <c r="V27" s="40">
        <f t="shared" si="3"/>
        <v>184196.4</v>
      </c>
      <c r="W27" s="62">
        <f t="shared" si="3"/>
        <v>0</v>
      </c>
      <c r="X27" s="36">
        <f t="shared" si="3"/>
        <v>0</v>
      </c>
      <c r="Y27" s="62">
        <f t="shared" si="3"/>
        <v>0</v>
      </c>
      <c r="Z27" s="62">
        <f t="shared" si="3"/>
        <v>0</v>
      </c>
      <c r="AA27" s="65"/>
    </row>
    <row r="28" spans="1:27" s="10" customFormat="1" ht="17.25" customHeight="1">
      <c r="A28" s="11"/>
      <c r="B28" s="31"/>
      <c r="C28" s="31"/>
      <c r="D28" s="31"/>
      <c r="E28" s="34"/>
      <c r="F28" s="34"/>
      <c r="G28" s="34"/>
      <c r="H28" s="34"/>
      <c r="I28" s="11"/>
      <c r="J28" s="11"/>
      <c r="K28" s="11"/>
      <c r="L28" s="11"/>
      <c r="M28" s="34"/>
      <c r="N28" s="11"/>
      <c r="O28" s="11"/>
      <c r="P28" s="11"/>
      <c r="Q28" s="11"/>
      <c r="R28" s="11"/>
      <c r="S28" s="11"/>
      <c r="T28" s="11"/>
      <c r="U28" s="13"/>
      <c r="V28" s="13"/>
      <c r="W28" s="13"/>
      <c r="X28" s="13"/>
      <c r="Y28" s="13"/>
      <c r="Z28" s="13"/>
      <c r="AA28" s="14"/>
    </row>
    <row r="29" spans="1:27" s="63" customFormat="1" ht="42" customHeight="1">
      <c r="A29" s="512" t="s">
        <v>173</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row>
    <row r="30" spans="1:27" s="10" customFormat="1" ht="371.25" customHeight="1">
      <c r="A30" s="60" t="s">
        <v>210</v>
      </c>
      <c r="B30" s="57" t="s">
        <v>151</v>
      </c>
      <c r="C30" s="57" t="s">
        <v>29</v>
      </c>
      <c r="D30" s="57" t="s">
        <v>325</v>
      </c>
      <c r="E30" s="77" t="s">
        <v>478</v>
      </c>
      <c r="F30" s="59" t="s">
        <v>59</v>
      </c>
      <c r="G30" s="59" t="s">
        <v>175</v>
      </c>
      <c r="H30" s="59" t="s">
        <v>60</v>
      </c>
      <c r="I30" s="33" t="s">
        <v>33</v>
      </c>
      <c r="J30" s="71" t="s">
        <v>373</v>
      </c>
      <c r="K30" s="71" t="s">
        <v>360</v>
      </c>
      <c r="L30" s="72" t="s">
        <v>155</v>
      </c>
      <c r="M30" s="75" t="s">
        <v>176</v>
      </c>
      <c r="N30" s="43" t="s">
        <v>601</v>
      </c>
      <c r="O30" s="48"/>
      <c r="P30" s="48" t="s">
        <v>178</v>
      </c>
      <c r="Q30" s="33" t="s">
        <v>396</v>
      </c>
      <c r="R30" s="44"/>
      <c r="S30" s="44"/>
      <c r="T30" s="54" t="e">
        <f>U30/O30</f>
        <v>#DIV/0!</v>
      </c>
      <c r="U30" s="50">
        <f>V30+X30</f>
        <v>66075.12</v>
      </c>
      <c r="V30" s="52">
        <v>66075.12</v>
      </c>
      <c r="W30" s="54">
        <v>0</v>
      </c>
      <c r="X30" s="50">
        <v>0</v>
      </c>
      <c r="Y30" s="54">
        <v>0</v>
      </c>
      <c r="Z30" s="54">
        <v>0</v>
      </c>
      <c r="AA30" s="33"/>
    </row>
    <row r="31" spans="1:27" s="42" customFormat="1" ht="42" customHeight="1">
      <c r="A31" s="38"/>
      <c r="B31" s="31"/>
      <c r="C31" s="31"/>
      <c r="D31" s="31"/>
      <c r="E31" s="34"/>
      <c r="F31" s="34"/>
      <c r="G31" s="34"/>
      <c r="H31" s="34"/>
      <c r="I31" s="38"/>
      <c r="J31" s="38"/>
      <c r="K31" s="38"/>
      <c r="L31" s="38"/>
      <c r="M31" s="34"/>
      <c r="N31" s="498" t="s">
        <v>398</v>
      </c>
      <c r="O31" s="498"/>
      <c r="P31" s="498"/>
      <c r="Q31" s="38"/>
      <c r="U31" s="40">
        <f aca="true" t="shared" si="4" ref="U31:Z31">SUM(U30:U30)</f>
        <v>66075.12</v>
      </c>
      <c r="V31" s="40">
        <f t="shared" si="4"/>
        <v>66075.12</v>
      </c>
      <c r="W31" s="40">
        <f t="shared" si="4"/>
        <v>0</v>
      </c>
      <c r="X31" s="40">
        <f t="shared" si="4"/>
        <v>0</v>
      </c>
      <c r="Y31" s="40">
        <f t="shared" si="4"/>
        <v>0</v>
      </c>
      <c r="Z31" s="40">
        <f t="shared" si="4"/>
        <v>0</v>
      </c>
      <c r="AA31" s="65"/>
    </row>
    <row r="32" spans="1:27" s="10" customFormat="1" ht="184.5" customHeight="1">
      <c r="A32" s="11"/>
      <c r="B32" s="31"/>
      <c r="C32" s="31"/>
      <c r="D32" s="31"/>
      <c r="E32" s="34"/>
      <c r="F32" s="34"/>
      <c r="G32" s="34"/>
      <c r="H32" s="34"/>
      <c r="I32" s="11"/>
      <c r="J32" s="11"/>
      <c r="K32" s="11"/>
      <c r="L32" s="11"/>
      <c r="M32" s="34"/>
      <c r="N32" s="11"/>
      <c r="O32" s="11"/>
      <c r="P32" s="11"/>
      <c r="Q32" s="11"/>
      <c r="R32" s="8"/>
      <c r="S32" s="8"/>
      <c r="T32" s="8"/>
      <c r="U32" s="23"/>
      <c r="V32" s="23"/>
      <c r="W32" s="23"/>
      <c r="X32" s="23"/>
      <c r="Y32" s="23"/>
      <c r="Z32" s="23"/>
      <c r="AA32" s="14"/>
    </row>
    <row r="33" spans="1:27" s="10" customFormat="1" ht="70.5" customHeight="1">
      <c r="A33" s="1"/>
      <c r="B33" s="2"/>
      <c r="C33" s="1"/>
      <c r="D33" s="2"/>
      <c r="E33" s="1"/>
      <c r="F33" s="2"/>
      <c r="G33" s="1"/>
      <c r="H33" s="34"/>
      <c r="I33" s="11"/>
      <c r="J33" s="11"/>
      <c r="K33" s="11"/>
      <c r="L33" s="11"/>
      <c r="M33" s="34"/>
      <c r="N33" s="507" t="s">
        <v>602</v>
      </c>
      <c r="O33" s="507"/>
      <c r="P33" s="507"/>
      <c r="Q33" s="507"/>
      <c r="R33" s="507"/>
      <c r="S33" s="507"/>
      <c r="T33" s="507"/>
      <c r="U33" s="507"/>
      <c r="V33" s="507"/>
      <c r="W33" s="507"/>
      <c r="X33" s="13"/>
      <c r="Y33" s="13"/>
      <c r="Z33" s="13"/>
      <c r="AA33" s="14"/>
    </row>
    <row r="34" spans="1:26" ht="19.5" customHeight="1">
      <c r="A34" s="113"/>
      <c r="B34" s="2"/>
      <c r="C34" s="113"/>
      <c r="D34" s="2"/>
      <c r="E34" s="113"/>
      <c r="F34" s="2"/>
      <c r="G34" s="113"/>
      <c r="N34" s="79"/>
      <c r="O34" s="80"/>
      <c r="P34" s="79"/>
      <c r="Q34" s="110"/>
      <c r="R34" s="80"/>
      <c r="S34" s="80"/>
      <c r="T34" s="81"/>
      <c r="U34" s="111"/>
      <c r="V34" s="25"/>
      <c r="W34" s="22"/>
      <c r="X34" s="22"/>
      <c r="Y34" s="22"/>
      <c r="Z34" s="22"/>
    </row>
    <row r="35" spans="2:26" ht="132.75" customHeight="1">
      <c r="B35" s="2"/>
      <c r="C35" s="1"/>
      <c r="D35" s="2"/>
      <c r="E35" s="1"/>
      <c r="F35" s="2"/>
      <c r="G35" s="1"/>
      <c r="M35" s="515" t="s">
        <v>193</v>
      </c>
      <c r="N35" s="513" t="s">
        <v>603</v>
      </c>
      <c r="O35" s="180"/>
      <c r="P35" s="207" t="str">
        <f>V6</f>
        <v>Recursos del Fondo (FAIS-Ramo 33) Remanentes 2015</v>
      </c>
      <c r="Q35" s="207" t="str">
        <f>X6</f>
        <v>Recursos Estatal</v>
      </c>
      <c r="R35" s="207"/>
      <c r="S35" s="207"/>
      <c r="T35" s="207"/>
      <c r="U35" s="207" t="str">
        <f>X6</f>
        <v>Recursos Estatal</v>
      </c>
      <c r="V35" s="207" t="str">
        <f>Z6</f>
        <v>Aportacion Beneficiarios</v>
      </c>
      <c r="W35" s="203"/>
      <c r="X35" s="22"/>
      <c r="Y35" s="22"/>
      <c r="Z35" s="22"/>
    </row>
    <row r="36" spans="2:26" ht="54" customHeight="1">
      <c r="B36" s="2"/>
      <c r="C36" s="1"/>
      <c r="D36" s="2"/>
      <c r="E36" s="1"/>
      <c r="F36" s="2"/>
      <c r="G36" s="1"/>
      <c r="M36" s="516"/>
      <c r="N36" s="513"/>
      <c r="O36" s="82" t="s">
        <v>361</v>
      </c>
      <c r="P36" s="83">
        <f>V15</f>
        <v>1849489.4700000002</v>
      </c>
      <c r="Q36" s="179"/>
      <c r="R36" s="180"/>
      <c r="S36" s="180"/>
      <c r="T36" s="179"/>
      <c r="U36" s="83">
        <v>0</v>
      </c>
      <c r="V36" s="83">
        <v>0</v>
      </c>
      <c r="W36" s="208"/>
      <c r="X36" s="22"/>
      <c r="Y36" s="22"/>
      <c r="Z36" s="22"/>
    </row>
    <row r="37" spans="2:26" ht="54" customHeight="1">
      <c r="B37" s="2"/>
      <c r="C37" s="1"/>
      <c r="D37" s="2"/>
      <c r="E37" s="1"/>
      <c r="F37" s="2"/>
      <c r="G37" s="1"/>
      <c r="M37" s="517"/>
      <c r="N37" s="513"/>
      <c r="O37" s="82" t="s">
        <v>109</v>
      </c>
      <c r="P37" s="83">
        <f>V22</f>
        <v>1253377.47</v>
      </c>
      <c r="Q37" s="179"/>
      <c r="R37" s="180"/>
      <c r="S37" s="180"/>
      <c r="T37" s="179"/>
      <c r="U37" s="83">
        <v>0</v>
      </c>
      <c r="V37" s="83">
        <v>0</v>
      </c>
      <c r="W37" s="203"/>
      <c r="X37" s="22"/>
      <c r="Y37" s="22"/>
      <c r="Z37" s="22"/>
    </row>
    <row r="38" spans="2:26" ht="42.75" customHeight="1">
      <c r="B38" s="2"/>
      <c r="C38" s="1"/>
      <c r="D38" s="2"/>
      <c r="E38" s="1"/>
      <c r="F38" s="2"/>
      <c r="G38" s="1"/>
      <c r="M38" s="84"/>
      <c r="N38" s="513"/>
      <c r="O38" s="82" t="s">
        <v>363</v>
      </c>
      <c r="P38" s="83">
        <f>V31</f>
        <v>66075.12</v>
      </c>
      <c r="Q38" s="179"/>
      <c r="R38" s="180"/>
      <c r="S38" s="180"/>
      <c r="T38" s="179"/>
      <c r="U38" s="83">
        <v>0</v>
      </c>
      <c r="V38" s="83">
        <v>0</v>
      </c>
      <c r="W38" s="203"/>
      <c r="X38" s="22"/>
      <c r="Y38" s="22"/>
      <c r="Z38" s="22"/>
    </row>
    <row r="39" spans="1:26" ht="27.75" customHeight="1">
      <c r="A39" s="27"/>
      <c r="B39" s="2"/>
      <c r="C39" s="27"/>
      <c r="D39" s="2"/>
      <c r="E39" s="27"/>
      <c r="F39" s="2"/>
      <c r="G39" s="27"/>
      <c r="M39" s="84"/>
      <c r="O39" s="108"/>
      <c r="P39" s="51"/>
      <c r="Q39" s="87"/>
      <c r="R39" s="80"/>
      <c r="S39" s="80"/>
      <c r="T39" s="1"/>
      <c r="U39" s="55"/>
      <c r="V39" s="22"/>
      <c r="W39" s="22"/>
      <c r="X39" s="22"/>
      <c r="Y39" s="22"/>
      <c r="Z39" s="22"/>
    </row>
    <row r="40" spans="1:26" ht="75.75" customHeight="1">
      <c r="A40" s="27"/>
      <c r="B40" s="2"/>
      <c r="C40" s="27"/>
      <c r="D40" s="2"/>
      <c r="E40" s="27"/>
      <c r="F40" s="2"/>
      <c r="G40" s="27"/>
      <c r="M40" s="118" t="s">
        <v>194</v>
      </c>
      <c r="N40" s="120" t="s">
        <v>576</v>
      </c>
      <c r="O40" s="88" t="s">
        <v>364</v>
      </c>
      <c r="P40" s="89">
        <f>V27</f>
        <v>184196.4</v>
      </c>
      <c r="T40" s="1"/>
      <c r="U40" s="83">
        <v>0</v>
      </c>
      <c r="V40" s="83">
        <v>0</v>
      </c>
      <c r="W40" s="203"/>
      <c r="X40" s="22"/>
      <c r="Y40" s="22"/>
      <c r="Z40" s="22"/>
    </row>
    <row r="41" spans="1:26" ht="30" customHeight="1">
      <c r="A41" s="27"/>
      <c r="B41" s="2"/>
      <c r="C41" s="27"/>
      <c r="D41" s="2"/>
      <c r="E41" s="27"/>
      <c r="F41" s="2"/>
      <c r="G41" s="27"/>
      <c r="M41" s="84"/>
      <c r="O41" s="108"/>
      <c r="P41" s="79"/>
      <c r="Q41" s="79"/>
      <c r="R41" s="80"/>
      <c r="S41" s="80"/>
      <c r="T41" s="1"/>
      <c r="U41" s="185"/>
      <c r="V41" s="22"/>
      <c r="W41" s="22"/>
      <c r="X41" s="22"/>
      <c r="Y41" s="22"/>
      <c r="Z41" s="22"/>
    </row>
    <row r="42" spans="2:23" ht="77.25" customHeight="1">
      <c r="B42" s="2"/>
      <c r="C42" s="1"/>
      <c r="D42" s="2"/>
      <c r="E42" s="1"/>
      <c r="F42" s="2"/>
      <c r="G42" s="1"/>
      <c r="N42" s="514" t="s">
        <v>196</v>
      </c>
      <c r="O42" s="514"/>
      <c r="P42" s="89">
        <f>SUM(P36:P41)</f>
        <v>3353138.4600000004</v>
      </c>
      <c r="T42" s="1"/>
      <c r="U42" s="83">
        <f>SUM(U36:U41)</f>
        <v>0</v>
      </c>
      <c r="V42" s="83">
        <f>SUM(V36:V41)</f>
        <v>0</v>
      </c>
      <c r="W42" s="209"/>
    </row>
    <row r="43" spans="1:16" ht="30" customHeight="1">
      <c r="A43" s="113"/>
      <c r="B43" s="2"/>
      <c r="C43" s="113"/>
      <c r="D43" s="2"/>
      <c r="E43" s="113"/>
      <c r="F43" s="2"/>
      <c r="G43" s="113"/>
      <c r="N43" s="73"/>
      <c r="P43" s="73"/>
    </row>
    <row r="44" spans="2:16" ht="30" customHeight="1">
      <c r="B44" s="2"/>
      <c r="C44" s="1"/>
      <c r="D44" s="2"/>
      <c r="E44" s="1"/>
      <c r="F44" s="2"/>
      <c r="G44" s="1"/>
      <c r="P44" s="112"/>
    </row>
    <row r="45" spans="2:14" ht="30" customHeight="1">
      <c r="B45" s="2"/>
      <c r="C45" s="1"/>
      <c r="D45" s="2"/>
      <c r="E45" s="1"/>
      <c r="F45" s="2"/>
      <c r="G45" s="1"/>
      <c r="N45" s="113"/>
    </row>
    <row r="46" spans="2:7" ht="30" customHeight="1">
      <c r="B46" s="2"/>
      <c r="C46" s="1"/>
      <c r="D46" s="2"/>
      <c r="E46" s="1"/>
      <c r="F46" s="2"/>
      <c r="G46" s="1"/>
    </row>
    <row r="47" spans="2:7" ht="30" customHeight="1">
      <c r="B47" s="2"/>
      <c r="C47" s="1"/>
      <c r="D47" s="2"/>
      <c r="E47" s="1"/>
      <c r="F47" s="2"/>
      <c r="G47" s="1"/>
    </row>
    <row r="48" spans="1:21" ht="30" customHeight="1">
      <c r="A48" s="27"/>
      <c r="B48" s="2"/>
      <c r="C48" s="27"/>
      <c r="D48" s="2"/>
      <c r="E48" s="27"/>
      <c r="F48" s="2"/>
      <c r="G48" s="27"/>
      <c r="R48" s="1"/>
      <c r="S48" s="1"/>
      <c r="T48" s="1"/>
      <c r="U48" s="1"/>
    </row>
    <row r="49" spans="1:21" ht="30" customHeight="1">
      <c r="A49" s="27"/>
      <c r="B49" s="2"/>
      <c r="C49" s="27"/>
      <c r="D49" s="2"/>
      <c r="E49" s="27"/>
      <c r="F49" s="2"/>
      <c r="G49" s="27"/>
      <c r="R49" s="1"/>
      <c r="S49" s="1"/>
      <c r="T49" s="1"/>
      <c r="U49" s="1"/>
    </row>
    <row r="50" spans="14:26" ht="30" customHeight="1">
      <c r="N50" s="27"/>
      <c r="R50" s="1"/>
      <c r="S50" s="1"/>
      <c r="T50" s="1"/>
      <c r="U50" s="1"/>
      <c r="V50" s="22"/>
      <c r="W50" s="22"/>
      <c r="X50" s="22"/>
      <c r="Y50" s="22"/>
      <c r="Z50" s="22"/>
    </row>
    <row r="51" spans="14:26" ht="30" customHeight="1">
      <c r="N51" s="27"/>
      <c r="R51" s="1"/>
      <c r="S51" s="1"/>
      <c r="T51" s="1"/>
      <c r="U51" s="1"/>
      <c r="V51" s="22"/>
      <c r="W51" s="22"/>
      <c r="X51" s="22"/>
      <c r="Y51" s="22"/>
      <c r="Z51" s="22"/>
    </row>
    <row r="52" spans="14:21" ht="30" customHeight="1">
      <c r="N52" s="27"/>
      <c r="R52" s="1"/>
      <c r="S52" s="1"/>
      <c r="T52" s="1"/>
      <c r="U52" s="1"/>
    </row>
    <row r="53" spans="14:21" ht="30" customHeight="1">
      <c r="N53" s="27"/>
      <c r="R53" s="1"/>
      <c r="S53" s="1"/>
      <c r="T53" s="1"/>
      <c r="U53" s="1"/>
    </row>
    <row r="54" spans="14:21" ht="30" customHeight="1">
      <c r="N54" s="27"/>
      <c r="R54" s="1"/>
      <c r="S54" s="1"/>
      <c r="T54" s="1"/>
      <c r="U54" s="1"/>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row r="91" ht="30" customHeight="1">
      <c r="N91" s="27"/>
    </row>
    <row r="92" ht="30" customHeight="1">
      <c r="N92" s="27"/>
    </row>
    <row r="93" ht="30" customHeight="1">
      <c r="N93" s="27"/>
    </row>
    <row r="94" ht="30" customHeight="1">
      <c r="N94" s="27"/>
    </row>
    <row r="95" ht="30" customHeight="1">
      <c r="N95" s="27"/>
    </row>
    <row r="96" ht="30" customHeight="1">
      <c r="N96" s="27"/>
    </row>
    <row r="97" ht="30" customHeight="1">
      <c r="N97" s="27"/>
    </row>
    <row r="98" ht="30" customHeight="1">
      <c r="N98" s="27"/>
    </row>
    <row r="99" ht="30" customHeight="1">
      <c r="N99" s="27"/>
    </row>
    <row r="100" ht="30" customHeight="1">
      <c r="N100" s="27"/>
    </row>
    <row r="101" ht="30" customHeight="1">
      <c r="N101" s="27"/>
    </row>
    <row r="102" ht="30" customHeight="1">
      <c r="N102" s="27"/>
    </row>
  </sheetData>
  <sheetProtection/>
  <protectedRanges>
    <protectedRange password="DC41" sqref="E8:E9" name="Rango1"/>
    <protectedRange password="DC41" sqref="E10:E12" name="Rango1_1"/>
    <protectedRange password="DC41" sqref="E25:E26" name="Rango1_2"/>
  </protectedRanges>
  <mergeCells count="20">
    <mergeCell ref="T5:Z5"/>
    <mergeCell ref="A24:AA24"/>
    <mergeCell ref="M27:P27"/>
    <mergeCell ref="A7:AA7"/>
    <mergeCell ref="N15:P15"/>
    <mergeCell ref="G1:W1"/>
    <mergeCell ref="G2:W2"/>
    <mergeCell ref="W4:Y4"/>
    <mergeCell ref="A5:H5"/>
    <mergeCell ref="I5:M5"/>
    <mergeCell ref="N22:P22"/>
    <mergeCell ref="N35:N38"/>
    <mergeCell ref="N42:O42"/>
    <mergeCell ref="N33:W33"/>
    <mergeCell ref="N5:S5"/>
    <mergeCell ref="G3:X3"/>
    <mergeCell ref="M35:M37"/>
    <mergeCell ref="A29:AA29"/>
    <mergeCell ref="N31:P31"/>
    <mergeCell ref="A17:AA1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J110"/>
  <sheetViews>
    <sheetView zoomScale="40" zoomScaleNormal="40" zoomScalePageLayoutView="0" workbookViewId="0" topLeftCell="F35">
      <selection activeCell="X47" sqref="X47"/>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7" customWidth="1"/>
    <col min="7" max="7" width="20.00390625" style="117" customWidth="1"/>
    <col min="8" max="8" width="21.57421875" style="117"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5.57421875" style="2" customWidth="1"/>
    <col min="16" max="16" width="34.5742187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38.75" customHeight="1">
      <c r="G3" s="526" t="s">
        <v>548</v>
      </c>
      <c r="H3" s="491"/>
      <c r="I3" s="491"/>
      <c r="J3" s="491"/>
      <c r="K3" s="491"/>
      <c r="L3" s="491"/>
      <c r="M3" s="491"/>
      <c r="N3" s="491"/>
      <c r="O3" s="491"/>
      <c r="P3" s="491"/>
      <c r="Q3" s="491"/>
      <c r="R3" s="491"/>
      <c r="S3" s="491"/>
      <c r="T3" s="491"/>
      <c r="U3" s="491"/>
      <c r="V3" s="491"/>
      <c r="W3" s="491"/>
      <c r="X3" s="491"/>
      <c r="Y3" s="68"/>
      <c r="Z3" s="68"/>
    </row>
    <row r="4" spans="23:26" ht="48.7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464</v>
      </c>
      <c r="W6" s="102" t="s">
        <v>407</v>
      </c>
      <c r="X6" s="102" t="s">
        <v>408</v>
      </c>
      <c r="Y6" s="102" t="s">
        <v>409</v>
      </c>
      <c r="Z6" s="102" t="s">
        <v>410</v>
      </c>
      <c r="AA6" s="103" t="s">
        <v>27</v>
      </c>
    </row>
    <row r="7" spans="1:27" s="119" customFormat="1" ht="42" customHeight="1">
      <c r="A7" s="495" t="s">
        <v>28</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row>
    <row r="8" spans="1:27" s="10" customFormat="1" ht="114">
      <c r="A8" s="60">
        <v>1</v>
      </c>
      <c r="B8" s="57" t="s">
        <v>151</v>
      </c>
      <c r="C8" s="57" t="s">
        <v>29</v>
      </c>
      <c r="D8" s="57">
        <v>110420001</v>
      </c>
      <c r="E8" s="60" t="s">
        <v>29</v>
      </c>
      <c r="F8" s="59"/>
      <c r="G8" s="59"/>
      <c r="H8" s="59"/>
      <c r="I8" s="57" t="s">
        <v>33</v>
      </c>
      <c r="J8" s="58" t="s">
        <v>34</v>
      </c>
      <c r="K8" s="58" t="s">
        <v>35</v>
      </c>
      <c r="L8" s="57" t="s">
        <v>36</v>
      </c>
      <c r="M8" s="59" t="s">
        <v>37</v>
      </c>
      <c r="N8" s="43" t="s">
        <v>536</v>
      </c>
      <c r="O8" s="48">
        <v>2</v>
      </c>
      <c r="P8" s="48" t="s">
        <v>549</v>
      </c>
      <c r="Q8" s="33"/>
      <c r="R8" s="44"/>
      <c r="S8" s="44"/>
      <c r="T8" s="56"/>
      <c r="U8" s="50">
        <v>900000</v>
      </c>
      <c r="V8" s="52">
        <v>225000</v>
      </c>
      <c r="W8" s="54">
        <v>0</v>
      </c>
      <c r="X8" s="50">
        <v>675000</v>
      </c>
      <c r="Y8" s="54"/>
      <c r="Z8" s="54"/>
      <c r="AA8" s="33"/>
    </row>
    <row r="9" spans="1:27" s="10" customFormat="1" ht="85.5">
      <c r="A9" s="60" t="s">
        <v>219</v>
      </c>
      <c r="B9" s="57" t="s">
        <v>151</v>
      </c>
      <c r="C9" s="57" t="s">
        <v>29</v>
      </c>
      <c r="D9" s="57">
        <v>110420001</v>
      </c>
      <c r="E9" s="60" t="s">
        <v>29</v>
      </c>
      <c r="F9" s="59"/>
      <c r="G9" s="59"/>
      <c r="H9" s="59"/>
      <c r="I9" s="57" t="s">
        <v>33</v>
      </c>
      <c r="J9" s="58" t="s">
        <v>34</v>
      </c>
      <c r="K9" s="58" t="s">
        <v>35</v>
      </c>
      <c r="L9" s="57" t="s">
        <v>36</v>
      </c>
      <c r="M9" s="59" t="s">
        <v>37</v>
      </c>
      <c r="N9" s="43" t="s">
        <v>535</v>
      </c>
      <c r="O9" s="48">
        <v>2</v>
      </c>
      <c r="P9" s="48" t="s">
        <v>549</v>
      </c>
      <c r="Q9" s="33"/>
      <c r="R9" s="44"/>
      <c r="S9" s="44"/>
      <c r="T9" s="56"/>
      <c r="U9" s="50">
        <v>870000</v>
      </c>
      <c r="V9" s="52">
        <v>436666.3</v>
      </c>
      <c r="W9" s="54">
        <v>0</v>
      </c>
      <c r="X9" s="50">
        <v>433333.7</v>
      </c>
      <c r="Y9" s="54"/>
      <c r="Z9" s="54"/>
      <c r="AA9" s="33"/>
    </row>
    <row r="10" spans="1:27" s="42" customFormat="1" ht="42" customHeight="1">
      <c r="A10" s="38"/>
      <c r="B10" s="31"/>
      <c r="C10" s="31"/>
      <c r="D10" s="31"/>
      <c r="E10" s="34"/>
      <c r="F10" s="34"/>
      <c r="G10" s="34"/>
      <c r="H10" s="34"/>
      <c r="I10" s="38"/>
      <c r="J10" s="38"/>
      <c r="K10" s="38"/>
      <c r="L10" s="38"/>
      <c r="M10" s="34"/>
      <c r="N10" s="496" t="s">
        <v>105</v>
      </c>
      <c r="O10" s="496"/>
      <c r="P10" s="496"/>
      <c r="Q10" s="38"/>
      <c r="U10" s="40">
        <f aca="true" t="shared" si="0" ref="U10:Z10">SUM(U8:U9)</f>
        <v>1770000</v>
      </c>
      <c r="V10" s="40">
        <f t="shared" si="0"/>
        <v>661666.3</v>
      </c>
      <c r="W10" s="40">
        <f t="shared" si="0"/>
        <v>0</v>
      </c>
      <c r="X10" s="40">
        <f t="shared" si="0"/>
        <v>1108333.7</v>
      </c>
      <c r="Y10" s="62">
        <f t="shared" si="0"/>
        <v>0</v>
      </c>
      <c r="Z10" s="62">
        <f t="shared" si="0"/>
        <v>0</v>
      </c>
      <c r="AA10" s="39"/>
    </row>
    <row r="11" spans="1:27" s="10" customFormat="1" ht="16.5" customHeight="1">
      <c r="A11" s="11"/>
      <c r="B11" s="31"/>
      <c r="C11" s="31"/>
      <c r="D11" s="31"/>
      <c r="E11" s="34"/>
      <c r="F11" s="34"/>
      <c r="G11" s="34"/>
      <c r="H11" s="34"/>
      <c r="I11" s="11"/>
      <c r="J11" s="11"/>
      <c r="K11" s="11"/>
      <c r="L11" s="11"/>
      <c r="M11" s="34"/>
      <c r="N11" s="12"/>
      <c r="O11" s="11"/>
      <c r="P11" s="11"/>
      <c r="Q11" s="11"/>
      <c r="R11" s="15"/>
      <c r="S11" s="15"/>
      <c r="T11" s="15"/>
      <c r="U11" s="16"/>
      <c r="V11" s="16"/>
      <c r="W11" s="16"/>
      <c r="X11" s="16"/>
      <c r="Y11" s="13"/>
      <c r="Z11" s="13"/>
      <c r="AA11" s="14"/>
    </row>
    <row r="12" spans="1:27" s="63" customFormat="1" ht="42" customHeight="1">
      <c r="A12" s="512" t="s">
        <v>106</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row>
    <row r="13" spans="1:27" s="10" customFormat="1" ht="159.75" customHeight="1">
      <c r="A13" s="60" t="s">
        <v>220</v>
      </c>
      <c r="B13" s="57"/>
      <c r="C13" s="57" t="s">
        <v>29</v>
      </c>
      <c r="D13" s="57">
        <v>110420001</v>
      </c>
      <c r="E13" s="60" t="s">
        <v>29</v>
      </c>
      <c r="F13" s="59"/>
      <c r="G13" s="59"/>
      <c r="H13" s="59"/>
      <c r="I13" s="57"/>
      <c r="J13" s="58"/>
      <c r="K13" s="58"/>
      <c r="L13" s="57"/>
      <c r="M13" s="59"/>
      <c r="N13" s="43" t="s">
        <v>537</v>
      </c>
      <c r="O13" s="48">
        <v>175</v>
      </c>
      <c r="P13" s="48" t="s">
        <v>529</v>
      </c>
      <c r="Q13" s="33"/>
      <c r="R13" s="44"/>
      <c r="S13" s="44"/>
      <c r="T13" s="56"/>
      <c r="U13" s="50">
        <v>161241.88</v>
      </c>
      <c r="V13" s="52">
        <v>40310.47</v>
      </c>
      <c r="W13" s="54"/>
      <c r="X13" s="50">
        <f>V13*0.75</f>
        <v>30232.8525</v>
      </c>
      <c r="Y13" s="54"/>
      <c r="Z13" s="54"/>
      <c r="AA13" s="33"/>
    </row>
    <row r="14" spans="1:27" s="10" customFormat="1" ht="159.75" customHeight="1">
      <c r="A14" s="60" t="s">
        <v>137</v>
      </c>
      <c r="B14" s="57"/>
      <c r="C14" s="57" t="s">
        <v>29</v>
      </c>
      <c r="D14" s="57">
        <v>110420001</v>
      </c>
      <c r="E14" s="60" t="s">
        <v>29</v>
      </c>
      <c r="F14" s="59"/>
      <c r="G14" s="59"/>
      <c r="H14" s="59"/>
      <c r="I14" s="57"/>
      <c r="J14" s="58"/>
      <c r="K14" s="58"/>
      <c r="L14" s="57"/>
      <c r="M14" s="59"/>
      <c r="N14" s="43" t="s">
        <v>538</v>
      </c>
      <c r="O14" s="48">
        <v>85</v>
      </c>
      <c r="P14" s="48" t="s">
        <v>529</v>
      </c>
      <c r="Q14" s="33"/>
      <c r="R14" s="44"/>
      <c r="S14" s="44"/>
      <c r="T14" s="56"/>
      <c r="U14" s="50">
        <v>133996.92</v>
      </c>
      <c r="V14" s="52">
        <v>33499.23000000001</v>
      </c>
      <c r="W14" s="54"/>
      <c r="X14" s="50">
        <f>V14*0.75</f>
        <v>25124.422500000008</v>
      </c>
      <c r="Y14" s="54"/>
      <c r="Z14" s="54"/>
      <c r="AA14" s="33"/>
    </row>
    <row r="15" spans="1:27" s="10" customFormat="1" ht="235.5" customHeight="1">
      <c r="A15" s="60" t="s">
        <v>221</v>
      </c>
      <c r="B15" s="57"/>
      <c r="C15" s="57" t="s">
        <v>29</v>
      </c>
      <c r="D15" s="57" t="s">
        <v>551</v>
      </c>
      <c r="E15" s="60" t="s">
        <v>552</v>
      </c>
      <c r="F15" s="59"/>
      <c r="G15" s="59"/>
      <c r="H15" s="59"/>
      <c r="I15" s="57"/>
      <c r="J15" s="58"/>
      <c r="K15" s="58"/>
      <c r="L15" s="57"/>
      <c r="M15" s="59"/>
      <c r="N15" s="43" t="s">
        <v>550</v>
      </c>
      <c r="O15" s="48">
        <v>250</v>
      </c>
      <c r="P15" s="48" t="s">
        <v>529</v>
      </c>
      <c r="Q15" s="33"/>
      <c r="R15" s="44"/>
      <c r="S15" s="44"/>
      <c r="T15" s="56"/>
      <c r="U15" s="50">
        <v>625000</v>
      </c>
      <c r="V15" s="52">
        <v>0</v>
      </c>
      <c r="W15" s="54"/>
      <c r="X15" s="50">
        <v>625000</v>
      </c>
      <c r="Y15" s="54"/>
      <c r="Z15" s="54"/>
      <c r="AA15" s="33"/>
    </row>
    <row r="16" spans="1:27" s="42" customFormat="1" ht="42" customHeight="1">
      <c r="A16" s="38"/>
      <c r="B16" s="31"/>
      <c r="C16" s="31"/>
      <c r="D16" s="31"/>
      <c r="E16" s="34"/>
      <c r="F16" s="34"/>
      <c r="G16" s="34"/>
      <c r="H16" s="34"/>
      <c r="I16" s="38"/>
      <c r="J16" s="38"/>
      <c r="K16" s="38"/>
      <c r="L16" s="38"/>
      <c r="M16" s="34"/>
      <c r="N16" s="498" t="s">
        <v>132</v>
      </c>
      <c r="O16" s="498"/>
      <c r="P16" s="498"/>
      <c r="Q16" s="38"/>
      <c r="U16" s="61">
        <f aca="true" t="shared" si="1" ref="U16:Z16">SUM(U13:U15)</f>
        <v>920238.8</v>
      </c>
      <c r="V16" s="40">
        <f t="shared" si="1"/>
        <v>73809.70000000001</v>
      </c>
      <c r="W16" s="40">
        <f t="shared" si="1"/>
        <v>0</v>
      </c>
      <c r="X16" s="61">
        <f t="shared" si="1"/>
        <v>680357.275</v>
      </c>
      <c r="Y16" s="40">
        <f t="shared" si="1"/>
        <v>0</v>
      </c>
      <c r="Z16" s="40">
        <f t="shared" si="1"/>
        <v>0</v>
      </c>
      <c r="AA16" s="39"/>
    </row>
    <row r="17" spans="1:27" s="10" customFormat="1" ht="18.75" customHeight="1">
      <c r="A17" s="11"/>
      <c r="B17" s="31"/>
      <c r="C17" s="31"/>
      <c r="D17" s="31"/>
      <c r="E17" s="34"/>
      <c r="F17" s="34"/>
      <c r="G17" s="34"/>
      <c r="H17" s="34"/>
      <c r="I17" s="11"/>
      <c r="J17" s="11"/>
      <c r="K17" s="11"/>
      <c r="L17" s="11"/>
      <c r="M17" s="34"/>
      <c r="N17" s="11"/>
      <c r="O17" s="11"/>
      <c r="P17" s="11"/>
      <c r="Q17" s="11"/>
      <c r="R17" s="11"/>
      <c r="S17" s="11"/>
      <c r="T17" s="11"/>
      <c r="U17" s="13"/>
      <c r="V17" s="13"/>
      <c r="W17" s="13"/>
      <c r="X17" s="13"/>
      <c r="Y17" s="13"/>
      <c r="Z17" s="13"/>
      <c r="AA17" s="14"/>
    </row>
    <row r="18" spans="1:27" s="17" customFormat="1" ht="42" customHeight="1">
      <c r="A18" s="497" t="s">
        <v>133</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row>
    <row r="19" spans="1:27" s="10" customFormat="1" ht="201" customHeight="1">
      <c r="A19" s="60" t="s">
        <v>388</v>
      </c>
      <c r="B19" s="57"/>
      <c r="C19" s="57" t="s">
        <v>29</v>
      </c>
      <c r="D19" s="57" t="s">
        <v>320</v>
      </c>
      <c r="E19" s="60" t="s">
        <v>29</v>
      </c>
      <c r="F19" s="59"/>
      <c r="G19" s="59"/>
      <c r="H19" s="59"/>
      <c r="I19" s="57"/>
      <c r="J19" s="58"/>
      <c r="K19" s="58"/>
      <c r="L19" s="57"/>
      <c r="M19" s="59"/>
      <c r="N19" s="43" t="s">
        <v>553</v>
      </c>
      <c r="O19" s="48">
        <v>4</v>
      </c>
      <c r="P19" s="48" t="s">
        <v>138</v>
      </c>
      <c r="Q19" s="33"/>
      <c r="R19" s="44"/>
      <c r="S19" s="44"/>
      <c r="T19" s="56"/>
      <c r="U19" s="50">
        <v>227311.36</v>
      </c>
      <c r="V19" s="52">
        <f>U19-X19</f>
        <v>113311.35999999999</v>
      </c>
      <c r="W19" s="54"/>
      <c r="X19" s="50">
        <v>114000</v>
      </c>
      <c r="Y19" s="54"/>
      <c r="Z19" s="54"/>
      <c r="AA19" s="33"/>
    </row>
    <row r="20" spans="1:27" s="49" customFormat="1" ht="57" customHeight="1">
      <c r="A20" s="39"/>
      <c r="B20" s="32"/>
      <c r="C20" s="32"/>
      <c r="D20" s="32"/>
      <c r="E20" s="35"/>
      <c r="F20" s="35"/>
      <c r="G20" s="35"/>
      <c r="H20" s="35"/>
      <c r="I20" s="39"/>
      <c r="J20" s="39"/>
      <c r="K20" s="39"/>
      <c r="L20" s="39"/>
      <c r="M20" s="35"/>
      <c r="N20" s="498" t="s">
        <v>397</v>
      </c>
      <c r="O20" s="498"/>
      <c r="P20" s="498"/>
      <c r="Q20" s="39"/>
      <c r="U20" s="40">
        <f aca="true" t="shared" si="2" ref="U20:Z20">SUM(U19:U19)</f>
        <v>227311.36</v>
      </c>
      <c r="V20" s="40">
        <f t="shared" si="2"/>
        <v>113311.35999999999</v>
      </c>
      <c r="W20" s="40">
        <f t="shared" si="2"/>
        <v>0</v>
      </c>
      <c r="X20" s="40">
        <f t="shared" si="2"/>
        <v>114000</v>
      </c>
      <c r="Y20" s="40">
        <f t="shared" si="2"/>
        <v>0</v>
      </c>
      <c r="Z20" s="40">
        <f t="shared" si="2"/>
        <v>0</v>
      </c>
      <c r="AA20" s="39"/>
    </row>
    <row r="21" spans="1:27" s="10" customFormat="1" ht="28.5" customHeight="1">
      <c r="A21" s="11"/>
      <c r="B21" s="31"/>
      <c r="C21" s="31"/>
      <c r="D21" s="31"/>
      <c r="E21" s="34"/>
      <c r="F21" s="34"/>
      <c r="G21" s="34"/>
      <c r="H21" s="34"/>
      <c r="I21" s="11"/>
      <c r="J21" s="11"/>
      <c r="K21" s="11"/>
      <c r="L21" s="11"/>
      <c r="M21" s="34"/>
      <c r="N21" s="11"/>
      <c r="O21" s="11"/>
      <c r="P21" s="11"/>
      <c r="Q21" s="11"/>
      <c r="R21" s="11"/>
      <c r="S21" s="21"/>
      <c r="T21" s="21"/>
      <c r="U21" s="20"/>
      <c r="V21" s="20"/>
      <c r="W21" s="20"/>
      <c r="X21" s="20"/>
      <c r="Y21" s="20"/>
      <c r="Z21" s="20"/>
      <c r="AA21" s="14"/>
    </row>
    <row r="22" spans="1:27" s="63" customFormat="1" ht="42" customHeight="1">
      <c r="A22" s="512" t="s">
        <v>150</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row>
    <row r="23" spans="1:27" s="10" customFormat="1" ht="180" customHeight="1">
      <c r="A23" s="60" t="s">
        <v>222</v>
      </c>
      <c r="B23" s="57"/>
      <c r="C23" s="57" t="s">
        <v>29</v>
      </c>
      <c r="D23" s="57">
        <v>110420001</v>
      </c>
      <c r="E23" s="60" t="s">
        <v>29</v>
      </c>
      <c r="F23" s="59"/>
      <c r="G23" s="59"/>
      <c r="H23" s="59"/>
      <c r="I23" s="57"/>
      <c r="J23" s="58"/>
      <c r="K23" s="58"/>
      <c r="L23" s="57"/>
      <c r="M23" s="59"/>
      <c r="N23" s="43" t="s">
        <v>554</v>
      </c>
      <c r="O23" s="48"/>
      <c r="P23" s="48"/>
      <c r="Q23" s="33"/>
      <c r="R23" s="44"/>
      <c r="S23" s="44"/>
      <c r="T23" s="56"/>
      <c r="U23" s="50">
        <v>6491274.36</v>
      </c>
      <c r="V23" s="52">
        <v>1622818.5899999999</v>
      </c>
      <c r="W23" s="54"/>
      <c r="X23" s="50">
        <v>4868455.7700000005</v>
      </c>
      <c r="Y23" s="54"/>
      <c r="Z23" s="54"/>
      <c r="AA23" s="33"/>
    </row>
    <row r="24" spans="1:27" s="10" customFormat="1" ht="180" customHeight="1">
      <c r="A24" s="60" t="s">
        <v>223</v>
      </c>
      <c r="B24" s="57"/>
      <c r="C24" s="57" t="s">
        <v>29</v>
      </c>
      <c r="D24" s="57">
        <v>110420001</v>
      </c>
      <c r="E24" s="60" t="s">
        <v>29</v>
      </c>
      <c r="F24" s="59"/>
      <c r="G24" s="59"/>
      <c r="H24" s="59"/>
      <c r="I24" s="57"/>
      <c r="J24" s="58"/>
      <c r="K24" s="58"/>
      <c r="L24" s="57"/>
      <c r="M24" s="59"/>
      <c r="N24" s="43" t="s">
        <v>555</v>
      </c>
      <c r="O24" s="48"/>
      <c r="P24" s="48"/>
      <c r="Q24" s="33"/>
      <c r="R24" s="44"/>
      <c r="S24" s="44"/>
      <c r="T24" s="56"/>
      <c r="U24" s="50">
        <v>7391223.39</v>
      </c>
      <c r="V24" s="52">
        <v>1847805.8475000001</v>
      </c>
      <c r="W24" s="54"/>
      <c r="X24" s="50">
        <v>5543417.5424999995</v>
      </c>
      <c r="Y24" s="54"/>
      <c r="Z24" s="54"/>
      <c r="AA24" s="33"/>
    </row>
    <row r="25" spans="1:27" s="10" customFormat="1" ht="228.75" customHeight="1">
      <c r="A25" s="60" t="s">
        <v>224</v>
      </c>
      <c r="B25" s="57"/>
      <c r="C25" s="57" t="s">
        <v>29</v>
      </c>
      <c r="D25" s="57">
        <v>110420001</v>
      </c>
      <c r="E25" s="60" t="s">
        <v>29</v>
      </c>
      <c r="F25" s="59"/>
      <c r="G25" s="59"/>
      <c r="H25" s="59"/>
      <c r="I25" s="57"/>
      <c r="J25" s="58"/>
      <c r="K25" s="58"/>
      <c r="L25" s="57"/>
      <c r="M25" s="59"/>
      <c r="N25" s="43" t="s">
        <v>556</v>
      </c>
      <c r="O25" s="48"/>
      <c r="P25" s="48"/>
      <c r="Q25" s="33"/>
      <c r="R25" s="44"/>
      <c r="S25" s="44"/>
      <c r="T25" s="56"/>
      <c r="U25" s="50">
        <v>4409613.58</v>
      </c>
      <c r="V25" s="52">
        <v>1102403.395</v>
      </c>
      <c r="W25" s="54"/>
      <c r="X25" s="50">
        <v>3307210.185</v>
      </c>
      <c r="Y25" s="54"/>
      <c r="Z25" s="54"/>
      <c r="AA25" s="33"/>
    </row>
    <row r="26" spans="1:27" s="10" customFormat="1" ht="180" customHeight="1">
      <c r="A26" s="60" t="s">
        <v>225</v>
      </c>
      <c r="B26" s="57"/>
      <c r="C26" s="57" t="s">
        <v>29</v>
      </c>
      <c r="D26" s="57">
        <v>110420001</v>
      </c>
      <c r="E26" s="60" t="s">
        <v>29</v>
      </c>
      <c r="F26" s="59"/>
      <c r="G26" s="59"/>
      <c r="H26" s="59"/>
      <c r="I26" s="57"/>
      <c r="J26" s="58"/>
      <c r="K26" s="58"/>
      <c r="L26" s="57"/>
      <c r="M26" s="59"/>
      <c r="N26" s="43" t="s">
        <v>557</v>
      </c>
      <c r="O26" s="48"/>
      <c r="P26" s="48"/>
      <c r="Q26" s="33"/>
      <c r="R26" s="44"/>
      <c r="S26" s="44"/>
      <c r="T26" s="56"/>
      <c r="U26" s="50">
        <v>3710020.18</v>
      </c>
      <c r="V26" s="52">
        <v>927505.0449999999</v>
      </c>
      <c r="W26" s="54"/>
      <c r="X26" s="50">
        <v>2782515.1350000002</v>
      </c>
      <c r="Y26" s="54"/>
      <c r="Z26" s="54"/>
      <c r="AA26" s="33"/>
    </row>
    <row r="27" spans="1:27" s="10" customFormat="1" ht="180" customHeight="1">
      <c r="A27" s="60" t="s">
        <v>207</v>
      </c>
      <c r="B27" s="57"/>
      <c r="C27" s="57" t="s">
        <v>29</v>
      </c>
      <c r="D27" s="57">
        <v>110420001</v>
      </c>
      <c r="E27" s="60" t="s">
        <v>29</v>
      </c>
      <c r="F27" s="59"/>
      <c r="G27" s="59"/>
      <c r="H27" s="59"/>
      <c r="I27" s="57"/>
      <c r="J27" s="58"/>
      <c r="K27" s="58"/>
      <c r="L27" s="57"/>
      <c r="M27" s="59"/>
      <c r="N27" s="43" t="s">
        <v>558</v>
      </c>
      <c r="O27" s="48"/>
      <c r="P27" s="48"/>
      <c r="Q27" s="33"/>
      <c r="R27" s="44"/>
      <c r="S27" s="44"/>
      <c r="T27" s="56"/>
      <c r="U27" s="50">
        <v>3147190.88</v>
      </c>
      <c r="V27" s="52">
        <v>786797.7199999997</v>
      </c>
      <c r="W27" s="54"/>
      <c r="X27" s="50">
        <v>2360393.16</v>
      </c>
      <c r="Y27" s="54"/>
      <c r="Z27" s="54"/>
      <c r="AA27" s="33"/>
    </row>
    <row r="28" spans="1:27" s="10" customFormat="1" ht="180" customHeight="1">
      <c r="A28" s="60" t="s">
        <v>208</v>
      </c>
      <c r="B28" s="57"/>
      <c r="C28" s="57" t="s">
        <v>29</v>
      </c>
      <c r="D28" s="57">
        <v>110420001</v>
      </c>
      <c r="E28" s="60" t="s">
        <v>29</v>
      </c>
      <c r="F28" s="59"/>
      <c r="G28" s="59"/>
      <c r="H28" s="59"/>
      <c r="I28" s="57"/>
      <c r="J28" s="58"/>
      <c r="K28" s="58"/>
      <c r="L28" s="57"/>
      <c r="M28" s="59"/>
      <c r="N28" s="43" t="s">
        <v>559</v>
      </c>
      <c r="O28" s="48"/>
      <c r="P28" s="48"/>
      <c r="Q28" s="33"/>
      <c r="R28" s="44"/>
      <c r="S28" s="44"/>
      <c r="T28" s="56"/>
      <c r="U28" s="50">
        <v>2991791.15</v>
      </c>
      <c r="V28" s="52">
        <v>747947.7875000001</v>
      </c>
      <c r="W28" s="54"/>
      <c r="X28" s="50">
        <v>2243843.3625</v>
      </c>
      <c r="Y28" s="54"/>
      <c r="Z28" s="54"/>
      <c r="AA28" s="33"/>
    </row>
    <row r="29" spans="1:27" s="10" customFormat="1" ht="180" customHeight="1">
      <c r="A29" s="60" t="s">
        <v>209</v>
      </c>
      <c r="B29" s="57"/>
      <c r="C29" s="57" t="s">
        <v>29</v>
      </c>
      <c r="D29" s="57">
        <v>110420001</v>
      </c>
      <c r="E29" s="60" t="s">
        <v>29</v>
      </c>
      <c r="F29" s="59"/>
      <c r="G29" s="59"/>
      <c r="H29" s="59"/>
      <c r="I29" s="57"/>
      <c r="J29" s="58"/>
      <c r="K29" s="58"/>
      <c r="L29" s="57"/>
      <c r="M29" s="59"/>
      <c r="N29" s="43" t="s">
        <v>560</v>
      </c>
      <c r="O29" s="48"/>
      <c r="P29" s="48"/>
      <c r="Q29" s="33"/>
      <c r="R29" s="44"/>
      <c r="S29" s="44"/>
      <c r="T29" s="56"/>
      <c r="U29" s="50">
        <v>3385302.43</v>
      </c>
      <c r="V29" s="52">
        <v>1311135.3925000003</v>
      </c>
      <c r="W29" s="54"/>
      <c r="X29" s="50">
        <v>2074167.0374999999</v>
      </c>
      <c r="Y29" s="54"/>
      <c r="Z29" s="54"/>
      <c r="AA29" s="33"/>
    </row>
    <row r="30" spans="1:27" s="10" customFormat="1" ht="180" customHeight="1">
      <c r="A30" s="60" t="s">
        <v>210</v>
      </c>
      <c r="B30" s="57"/>
      <c r="C30" s="57" t="s">
        <v>29</v>
      </c>
      <c r="D30" s="57">
        <v>110420001</v>
      </c>
      <c r="E30" s="60" t="s">
        <v>29</v>
      </c>
      <c r="F30" s="59"/>
      <c r="G30" s="59"/>
      <c r="H30" s="59"/>
      <c r="I30" s="57"/>
      <c r="J30" s="58"/>
      <c r="K30" s="58"/>
      <c r="L30" s="57"/>
      <c r="M30" s="59"/>
      <c r="N30" s="43" t="s">
        <v>561</v>
      </c>
      <c r="O30" s="48"/>
      <c r="P30" s="48"/>
      <c r="Q30" s="33"/>
      <c r="R30" s="44"/>
      <c r="S30" s="44"/>
      <c r="T30" s="56"/>
      <c r="U30" s="50">
        <v>3500000</v>
      </c>
      <c r="V30" s="52">
        <v>720534.1600000001</v>
      </c>
      <c r="W30" s="54"/>
      <c r="X30" s="50">
        <v>2779465.84</v>
      </c>
      <c r="Y30" s="54"/>
      <c r="Z30" s="54"/>
      <c r="AA30" s="33"/>
    </row>
    <row r="31" spans="1:27" s="10" customFormat="1" ht="180" customHeight="1">
      <c r="A31" s="60" t="s">
        <v>211</v>
      </c>
      <c r="B31" s="57"/>
      <c r="C31" s="57" t="s">
        <v>29</v>
      </c>
      <c r="D31" s="57">
        <v>110420001</v>
      </c>
      <c r="E31" s="60" t="s">
        <v>29</v>
      </c>
      <c r="F31" s="59"/>
      <c r="G31" s="59"/>
      <c r="H31" s="59"/>
      <c r="I31" s="57"/>
      <c r="J31" s="58"/>
      <c r="K31" s="58"/>
      <c r="L31" s="57"/>
      <c r="M31" s="59"/>
      <c r="N31" s="43" t="s">
        <v>562</v>
      </c>
      <c r="O31" s="48"/>
      <c r="P31" s="48"/>
      <c r="Q31" s="33"/>
      <c r="R31" s="44"/>
      <c r="S31" s="44"/>
      <c r="T31" s="56"/>
      <c r="U31" s="50">
        <f>X31</f>
        <v>1667463.61</v>
      </c>
      <c r="V31" s="52">
        <v>0</v>
      </c>
      <c r="W31" s="54"/>
      <c r="X31" s="50">
        <v>1667463.61</v>
      </c>
      <c r="Y31" s="54"/>
      <c r="Z31" s="54"/>
      <c r="AA31" s="33"/>
    </row>
    <row r="32" spans="1:27" s="37" customFormat="1" ht="66.75" customHeight="1">
      <c r="A32" s="34"/>
      <c r="B32" s="31"/>
      <c r="C32" s="31"/>
      <c r="D32" s="31"/>
      <c r="E32" s="34"/>
      <c r="F32" s="34"/>
      <c r="G32" s="34"/>
      <c r="H32" s="34"/>
      <c r="I32" s="34"/>
      <c r="J32" s="34"/>
      <c r="K32" s="34"/>
      <c r="L32" s="34"/>
      <c r="M32" s="498" t="s">
        <v>394</v>
      </c>
      <c r="N32" s="498"/>
      <c r="O32" s="498"/>
      <c r="P32" s="498"/>
      <c r="U32" s="40">
        <f aca="true" t="shared" si="3" ref="U32:Z32">SUM(U23:U31)</f>
        <v>36693879.58</v>
      </c>
      <c r="V32" s="40">
        <f t="shared" si="3"/>
        <v>9066947.9375</v>
      </c>
      <c r="W32" s="62">
        <f t="shared" si="3"/>
        <v>0</v>
      </c>
      <c r="X32" s="36">
        <f t="shared" si="3"/>
        <v>27626931.642500002</v>
      </c>
      <c r="Y32" s="62">
        <f t="shared" si="3"/>
        <v>0</v>
      </c>
      <c r="Z32" s="62">
        <f t="shared" si="3"/>
        <v>0</v>
      </c>
      <c r="AA32" s="65"/>
    </row>
    <row r="33" spans="1:27" s="10" customFormat="1" ht="184.5" customHeight="1">
      <c r="A33" s="11"/>
      <c r="B33" s="31"/>
      <c r="C33" s="31"/>
      <c r="D33" s="31"/>
      <c r="E33" s="34"/>
      <c r="F33" s="34"/>
      <c r="G33" s="34"/>
      <c r="H33" s="34"/>
      <c r="I33" s="11"/>
      <c r="J33" s="11"/>
      <c r="K33" s="11"/>
      <c r="L33" s="11"/>
      <c r="M33" s="34"/>
      <c r="N33" s="11"/>
      <c r="O33" s="11"/>
      <c r="P33" s="11"/>
      <c r="Q33" s="11"/>
      <c r="R33" s="8"/>
      <c r="S33" s="8"/>
      <c r="T33" s="8"/>
      <c r="U33" s="23"/>
      <c r="V33" s="23"/>
      <c r="W33" s="23"/>
      <c r="X33" s="23"/>
      <c r="Y33" s="23"/>
      <c r="Z33" s="23"/>
      <c r="AA33" s="14"/>
    </row>
    <row r="34" spans="1:27" s="10" customFormat="1" ht="42" customHeight="1">
      <c r="A34" s="11"/>
      <c r="B34" s="31"/>
      <c r="C34" s="135"/>
      <c r="D34" s="135"/>
      <c r="E34" s="136"/>
      <c r="F34" s="136"/>
      <c r="G34" s="136"/>
      <c r="H34" s="34"/>
      <c r="I34" s="11"/>
      <c r="J34" s="11"/>
      <c r="K34" s="11"/>
      <c r="L34" s="11"/>
      <c r="M34" s="34"/>
      <c r="N34" s="507" t="s">
        <v>604</v>
      </c>
      <c r="O34" s="507"/>
      <c r="P34" s="507"/>
      <c r="Q34" s="507"/>
      <c r="R34" s="507"/>
      <c r="S34" s="507"/>
      <c r="T34" s="507"/>
      <c r="U34" s="507"/>
      <c r="V34" s="507"/>
      <c r="W34" s="13"/>
      <c r="X34" s="13"/>
      <c r="Y34" s="13"/>
      <c r="Z34" s="13"/>
      <c r="AA34" s="14"/>
    </row>
    <row r="35" spans="3:26" ht="19.5" customHeight="1">
      <c r="C35" s="154"/>
      <c r="D35" s="154"/>
      <c r="E35" s="197"/>
      <c r="F35" s="198"/>
      <c r="G35" s="198"/>
      <c r="N35" s="79"/>
      <c r="O35" s="80"/>
      <c r="P35" s="79"/>
      <c r="Q35" s="189"/>
      <c r="R35" s="80"/>
      <c r="S35" s="80"/>
      <c r="T35" s="81"/>
      <c r="U35" s="190"/>
      <c r="V35" s="25"/>
      <c r="W35" s="22"/>
      <c r="X35" s="22"/>
      <c r="Y35" s="22"/>
      <c r="Z35" s="22"/>
    </row>
    <row r="36" spans="3:26" ht="157.5" customHeight="1">
      <c r="C36" s="154"/>
      <c r="D36" s="157"/>
      <c r="E36" s="140"/>
      <c r="F36" s="198"/>
      <c r="G36" s="198"/>
      <c r="M36" s="492" t="s">
        <v>193</v>
      </c>
      <c r="N36" s="147"/>
      <c r="O36" s="211"/>
      <c r="P36" s="182" t="str">
        <f>V6</f>
        <v>Recursos del Fondo (FAIS-Ramo 33) Remanentes 2015</v>
      </c>
      <c r="Q36" s="182"/>
      <c r="R36" s="182"/>
      <c r="S36" s="182"/>
      <c r="T36" s="182"/>
      <c r="U36" s="182" t="str">
        <f>X6</f>
        <v>Recursos Estatal</v>
      </c>
      <c r="V36" s="182" t="str">
        <f>Z6</f>
        <v>Aportacion Beneficiarios</v>
      </c>
      <c r="W36" s="22"/>
      <c r="X36" s="22"/>
      <c r="Y36" s="22"/>
      <c r="Z36" s="22"/>
    </row>
    <row r="37" spans="3:26" ht="63.75" customHeight="1">
      <c r="C37" s="154"/>
      <c r="D37" s="158"/>
      <c r="E37" s="140"/>
      <c r="F37" s="510"/>
      <c r="G37" s="510"/>
      <c r="M37" s="493"/>
      <c r="N37" s="520" t="s">
        <v>176</v>
      </c>
      <c r="O37" s="212" t="s">
        <v>361</v>
      </c>
      <c r="P37" s="213">
        <f>V10</f>
        <v>661666.3</v>
      </c>
      <c r="Q37" s="73"/>
      <c r="R37" s="193"/>
      <c r="S37" s="193"/>
      <c r="T37" s="73"/>
      <c r="U37" s="213">
        <f>X10</f>
        <v>1108333.7</v>
      </c>
      <c r="V37" s="213">
        <v>0</v>
      </c>
      <c r="W37" s="30"/>
      <c r="X37" s="22"/>
      <c r="Y37" s="22"/>
      <c r="Z37" s="22"/>
    </row>
    <row r="38" spans="3:26" ht="63.75" customHeight="1">
      <c r="C38" s="154"/>
      <c r="D38" s="158"/>
      <c r="E38" s="140"/>
      <c r="F38" s="198"/>
      <c r="G38" s="198"/>
      <c r="M38" s="493"/>
      <c r="N38" s="521"/>
      <c r="O38" s="170" t="s">
        <v>109</v>
      </c>
      <c r="P38" s="168">
        <f>V16</f>
        <v>73809.70000000001</v>
      </c>
      <c r="Q38" s="73"/>
      <c r="R38" s="193"/>
      <c r="S38" s="193"/>
      <c r="T38" s="73"/>
      <c r="U38" s="168">
        <f>X16</f>
        <v>680357.275</v>
      </c>
      <c r="V38" s="213">
        <v>0</v>
      </c>
      <c r="W38" s="22"/>
      <c r="X38" s="22"/>
      <c r="Y38" s="22"/>
      <c r="Z38" s="22"/>
    </row>
    <row r="39" spans="3:26" ht="63.75" customHeight="1">
      <c r="C39" s="154"/>
      <c r="D39" s="158"/>
      <c r="E39" s="140"/>
      <c r="F39" s="510"/>
      <c r="G39" s="510"/>
      <c r="M39" s="506"/>
      <c r="N39" s="522"/>
      <c r="O39" s="170" t="s">
        <v>362</v>
      </c>
      <c r="P39" s="168">
        <f>V20</f>
        <v>113311.35999999999</v>
      </c>
      <c r="Q39" s="73"/>
      <c r="R39" s="193"/>
      <c r="S39" s="193"/>
      <c r="T39" s="73"/>
      <c r="U39" s="168">
        <f>X20</f>
        <v>114000</v>
      </c>
      <c r="V39" s="213">
        <v>0</v>
      </c>
      <c r="W39" s="22"/>
      <c r="X39" s="22"/>
      <c r="Y39" s="22"/>
      <c r="Z39" s="22"/>
    </row>
    <row r="40" spans="3:26" ht="42.75" customHeight="1">
      <c r="C40" s="154"/>
      <c r="D40" s="158"/>
      <c r="E40" s="140"/>
      <c r="F40" s="198"/>
      <c r="G40" s="198"/>
      <c r="M40" s="84"/>
      <c r="N40" s="523" t="s">
        <v>605</v>
      </c>
      <c r="O40" s="524"/>
      <c r="P40" s="214">
        <f>SUM(P37:P39)</f>
        <v>848787.36</v>
      </c>
      <c r="Q40" s="215"/>
      <c r="R40" s="216"/>
      <c r="S40" s="216"/>
      <c r="T40" s="215"/>
      <c r="U40" s="214">
        <f>SUM(U37:U39)</f>
        <v>1902690.975</v>
      </c>
      <c r="V40" s="217">
        <v>0</v>
      </c>
      <c r="W40" s="22"/>
      <c r="X40" s="22"/>
      <c r="Y40" s="22"/>
      <c r="Z40" s="22"/>
    </row>
    <row r="41" spans="3:26" ht="48.75" customHeight="1">
      <c r="C41" s="154"/>
      <c r="D41" s="158"/>
      <c r="E41" s="197"/>
      <c r="F41" s="198"/>
      <c r="G41" s="198"/>
      <c r="M41" s="84"/>
      <c r="N41" s="73"/>
      <c r="O41" s="218"/>
      <c r="P41" s="52"/>
      <c r="Q41" s="219"/>
      <c r="R41" s="193"/>
      <c r="S41" s="193"/>
      <c r="T41" s="73"/>
      <c r="U41" s="56"/>
      <c r="V41" s="56"/>
      <c r="W41" s="22"/>
      <c r="X41" s="22"/>
      <c r="Y41" s="22"/>
      <c r="Z41" s="22"/>
    </row>
    <row r="42" spans="3:26" ht="75.75" customHeight="1">
      <c r="C42" s="154"/>
      <c r="D42" s="158"/>
      <c r="E42" s="140"/>
      <c r="F42" s="198"/>
      <c r="G42" s="198"/>
      <c r="M42" s="194" t="s">
        <v>194</v>
      </c>
      <c r="N42" s="220" t="s">
        <v>606</v>
      </c>
      <c r="O42" s="221" t="s">
        <v>364</v>
      </c>
      <c r="P42" s="168">
        <f>V32</f>
        <v>9066947.9375</v>
      </c>
      <c r="Q42" s="73"/>
      <c r="R42" s="193"/>
      <c r="S42" s="193"/>
      <c r="T42" s="73"/>
      <c r="U42" s="168">
        <f>X32</f>
        <v>27626931.642500002</v>
      </c>
      <c r="V42" s="168">
        <v>0</v>
      </c>
      <c r="W42" s="22"/>
      <c r="X42" s="22"/>
      <c r="Y42" s="22"/>
      <c r="Z42" s="22"/>
    </row>
    <row r="43" spans="3:26" ht="45" customHeight="1">
      <c r="C43" s="154"/>
      <c r="D43" s="158"/>
      <c r="E43" s="140"/>
      <c r="F43" s="198"/>
      <c r="G43" s="198"/>
      <c r="H43" s="193"/>
      <c r="M43" s="84"/>
      <c r="N43" s="523" t="s">
        <v>605</v>
      </c>
      <c r="O43" s="524"/>
      <c r="P43" s="214">
        <f>SUM(P42)</f>
        <v>9066947.9375</v>
      </c>
      <c r="Q43" s="215"/>
      <c r="R43" s="216"/>
      <c r="S43" s="216"/>
      <c r="T43" s="215"/>
      <c r="U43" s="214">
        <f>SUM(U42)</f>
        <v>27626931.642500002</v>
      </c>
      <c r="V43" s="217">
        <v>0</v>
      </c>
      <c r="W43" s="22"/>
      <c r="X43" s="22"/>
      <c r="Y43" s="22"/>
      <c r="Z43" s="22"/>
    </row>
    <row r="44" spans="3:26" ht="55.5" customHeight="1">
      <c r="C44" s="154"/>
      <c r="D44" s="154"/>
      <c r="E44" s="197"/>
      <c r="F44" s="198"/>
      <c r="G44" s="198"/>
      <c r="N44" s="222"/>
      <c r="O44" s="218"/>
      <c r="P44" s="73"/>
      <c r="Q44" s="192"/>
      <c r="R44" s="196"/>
      <c r="S44" s="193"/>
      <c r="T44" s="73"/>
      <c r="U44" s="56"/>
      <c r="V44" s="56"/>
      <c r="W44" s="22"/>
      <c r="X44" s="22"/>
      <c r="Y44" s="22"/>
      <c r="Z44" s="22"/>
    </row>
    <row r="45" spans="3:26" ht="52.5" customHeight="1">
      <c r="C45" s="154"/>
      <c r="D45" s="154"/>
      <c r="E45" s="199"/>
      <c r="F45" s="510"/>
      <c r="G45" s="510"/>
      <c r="N45" s="525" t="s">
        <v>196</v>
      </c>
      <c r="O45" s="525"/>
      <c r="P45" s="223">
        <f>P43+P40</f>
        <v>9915735.2975</v>
      </c>
      <c r="Q45" s="224"/>
      <c r="R45" s="225"/>
      <c r="S45" s="226"/>
      <c r="T45" s="224"/>
      <c r="U45" s="223">
        <f>U40+U43</f>
        <v>29529622.617500003</v>
      </c>
      <c r="V45" s="227">
        <f>V40+V43</f>
        <v>0</v>
      </c>
      <c r="W45" s="22"/>
      <c r="X45" s="22"/>
      <c r="Y45" s="22"/>
      <c r="Z45" s="22"/>
    </row>
    <row r="46" spans="2:26" s="7" customFormat="1" ht="30" customHeight="1">
      <c r="B46" s="33"/>
      <c r="C46" s="33"/>
      <c r="D46" s="33"/>
      <c r="E46" s="37"/>
      <c r="F46" s="78"/>
      <c r="G46" s="78"/>
      <c r="H46" s="78"/>
      <c r="M46" s="37"/>
      <c r="N46" s="24"/>
      <c r="O46" s="26"/>
      <c r="P46" s="26"/>
      <c r="R46" s="9"/>
      <c r="S46" s="9"/>
      <c r="T46" s="18"/>
      <c r="U46" s="19"/>
      <c r="V46" s="18"/>
      <c r="W46" s="18"/>
      <c r="X46" s="18"/>
      <c r="Y46" s="18"/>
      <c r="Z46" s="18"/>
    </row>
    <row r="47" spans="18:20" ht="30" customHeight="1">
      <c r="R47" s="30"/>
      <c r="S47" s="30"/>
      <c r="T47" s="29"/>
    </row>
    <row r="48" spans="5:18" ht="30" customHeight="1">
      <c r="E48" s="518"/>
      <c r="N48" s="79"/>
      <c r="O48" s="117"/>
      <c r="P48" s="70"/>
      <c r="R48" s="66"/>
    </row>
    <row r="49" spans="5:16" ht="30" customHeight="1">
      <c r="E49" s="519"/>
      <c r="N49" s="70"/>
      <c r="P49" s="73"/>
    </row>
    <row r="50" spans="5:15" ht="30" customHeight="1">
      <c r="E50" s="519"/>
      <c r="N50" s="73"/>
      <c r="O50" s="80"/>
    </row>
    <row r="51" spans="14:16" ht="30" customHeight="1">
      <c r="N51" s="73"/>
      <c r="P51" s="73"/>
    </row>
    <row r="52" ht="30" customHeight="1">
      <c r="P52" s="112"/>
    </row>
    <row r="53" spans="5:14" ht="30" customHeight="1">
      <c r="E53" s="106"/>
      <c r="F53" s="505"/>
      <c r="G53" s="505"/>
      <c r="N53" s="113"/>
    </row>
    <row r="56" spans="18:21" ht="30" customHeight="1">
      <c r="R56" s="1"/>
      <c r="S56" s="1"/>
      <c r="T56" s="1"/>
      <c r="U56" s="1"/>
    </row>
    <row r="57" spans="18:21" ht="30" customHeight="1">
      <c r="R57" s="1"/>
      <c r="S57" s="1"/>
      <c r="T57" s="1"/>
      <c r="U57" s="1"/>
    </row>
    <row r="58" spans="14:26" ht="30" customHeight="1">
      <c r="N58" s="27"/>
      <c r="R58" s="1"/>
      <c r="S58" s="1"/>
      <c r="T58" s="1"/>
      <c r="U58" s="1"/>
      <c r="V58" s="22"/>
      <c r="W58" s="22"/>
      <c r="X58" s="22"/>
      <c r="Y58" s="22"/>
      <c r="Z58" s="22"/>
    </row>
    <row r="59" spans="14:26" ht="30" customHeight="1">
      <c r="N59" s="27"/>
      <c r="R59" s="1"/>
      <c r="S59" s="1"/>
      <c r="T59" s="1"/>
      <c r="U59" s="1"/>
      <c r="V59" s="22"/>
      <c r="W59" s="22"/>
      <c r="X59" s="22"/>
      <c r="Y59" s="22"/>
      <c r="Z59" s="22"/>
    </row>
    <row r="60" spans="14:21" ht="30" customHeight="1">
      <c r="N60" s="27"/>
      <c r="R60" s="1"/>
      <c r="S60" s="1"/>
      <c r="T60" s="1"/>
      <c r="U60" s="1"/>
    </row>
    <row r="61" spans="14:21" ht="30" customHeight="1">
      <c r="N61" s="27"/>
      <c r="R61" s="1"/>
      <c r="S61" s="1"/>
      <c r="T61" s="1"/>
      <c r="U61" s="1"/>
    </row>
    <row r="62" spans="14:21" ht="30" customHeight="1">
      <c r="N62" s="27"/>
      <c r="R62" s="1"/>
      <c r="S62" s="1"/>
      <c r="T62" s="1"/>
      <c r="U62" s="1"/>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spans="1:36" s="2" customFormat="1" ht="30" customHeight="1">
      <c r="A72" s="1"/>
      <c r="B72" s="70"/>
      <c r="C72" s="70"/>
      <c r="D72" s="70"/>
      <c r="E72" s="73"/>
      <c r="F72" s="117"/>
      <c r="G72" s="117"/>
      <c r="H72" s="117"/>
      <c r="I72" s="1"/>
      <c r="J72" s="1"/>
      <c r="K72" s="1"/>
      <c r="L72" s="1"/>
      <c r="M72" s="73"/>
      <c r="N72" s="27"/>
      <c r="P72" s="1"/>
      <c r="Q72" s="1"/>
      <c r="T72" s="4"/>
      <c r="U72" s="5"/>
      <c r="V72" s="4"/>
      <c r="W72" s="4"/>
      <c r="X72" s="4"/>
      <c r="Y72" s="4"/>
      <c r="Z72" s="4"/>
      <c r="AA72" s="1"/>
      <c r="AB72" s="1"/>
      <c r="AC72" s="1"/>
      <c r="AD72" s="1"/>
      <c r="AE72" s="1"/>
      <c r="AF72" s="1"/>
      <c r="AG72" s="1"/>
      <c r="AH72" s="1"/>
      <c r="AI72" s="1"/>
      <c r="AJ72" s="1"/>
    </row>
    <row r="73" spans="1:36" s="2" customFormat="1" ht="30" customHeight="1">
      <c r="A73" s="1"/>
      <c r="B73" s="70"/>
      <c r="C73" s="70"/>
      <c r="D73" s="70"/>
      <c r="E73" s="73"/>
      <c r="F73" s="117"/>
      <c r="G73" s="117"/>
      <c r="H73" s="117"/>
      <c r="I73" s="1"/>
      <c r="J73" s="1"/>
      <c r="K73" s="1"/>
      <c r="L73" s="1"/>
      <c r="M73" s="73"/>
      <c r="N73" s="27"/>
      <c r="P73" s="1"/>
      <c r="Q73" s="1"/>
      <c r="T73" s="4"/>
      <c r="U73" s="5"/>
      <c r="V73" s="4"/>
      <c r="W73" s="4"/>
      <c r="X73" s="4"/>
      <c r="Y73" s="4"/>
      <c r="Z73" s="4"/>
      <c r="AA73" s="1"/>
      <c r="AB73" s="1"/>
      <c r="AC73" s="1"/>
      <c r="AD73" s="1"/>
      <c r="AE73" s="1"/>
      <c r="AF73" s="1"/>
      <c r="AG73" s="1"/>
      <c r="AH73" s="1"/>
      <c r="AI73" s="1"/>
      <c r="AJ73" s="1"/>
    </row>
    <row r="74" spans="1:36" s="2" customFormat="1" ht="30" customHeight="1">
      <c r="A74" s="1"/>
      <c r="B74" s="70"/>
      <c r="C74" s="70"/>
      <c r="D74" s="70"/>
      <c r="E74" s="73"/>
      <c r="F74" s="117"/>
      <c r="G74" s="117"/>
      <c r="H74" s="117"/>
      <c r="I74" s="1"/>
      <c r="J74" s="1"/>
      <c r="K74" s="1"/>
      <c r="L74" s="1"/>
      <c r="M74" s="73"/>
      <c r="N74" s="27"/>
      <c r="P74" s="1"/>
      <c r="Q74" s="1"/>
      <c r="T74" s="4"/>
      <c r="U74" s="5"/>
      <c r="V74" s="4"/>
      <c r="W74" s="4"/>
      <c r="X74" s="4"/>
      <c r="Y74" s="4"/>
      <c r="Z74" s="4"/>
      <c r="AA74" s="1"/>
      <c r="AB74" s="1"/>
      <c r="AC74" s="1"/>
      <c r="AD74" s="1"/>
      <c r="AE74" s="1"/>
      <c r="AF74" s="1"/>
      <c r="AG74" s="1"/>
      <c r="AH74" s="1"/>
      <c r="AI74" s="1"/>
      <c r="AJ74" s="1"/>
    </row>
    <row r="75" spans="1:36" s="2" customFormat="1" ht="30" customHeight="1">
      <c r="A75" s="1"/>
      <c r="B75" s="70"/>
      <c r="C75" s="70"/>
      <c r="D75" s="70"/>
      <c r="E75" s="73"/>
      <c r="F75" s="117"/>
      <c r="G75" s="117"/>
      <c r="H75" s="117"/>
      <c r="I75" s="1"/>
      <c r="J75" s="1"/>
      <c r="K75" s="1"/>
      <c r="L75" s="1"/>
      <c r="M75" s="73"/>
      <c r="N75" s="27"/>
      <c r="P75" s="1"/>
      <c r="Q75" s="1"/>
      <c r="T75" s="4"/>
      <c r="U75" s="5"/>
      <c r="V75" s="4"/>
      <c r="W75" s="4"/>
      <c r="X75" s="4"/>
      <c r="Y75" s="4"/>
      <c r="Z75" s="4"/>
      <c r="AA75" s="1"/>
      <c r="AB75" s="1"/>
      <c r="AC75" s="1"/>
      <c r="AD75" s="1"/>
      <c r="AE75" s="1"/>
      <c r="AF75" s="1"/>
      <c r="AG75" s="1"/>
      <c r="AH75" s="1"/>
      <c r="AI75" s="1"/>
      <c r="AJ75" s="1"/>
    </row>
    <row r="76" spans="1:36" s="2" customFormat="1" ht="30" customHeight="1">
      <c r="A76" s="1"/>
      <c r="B76" s="70"/>
      <c r="C76" s="70"/>
      <c r="D76" s="70"/>
      <c r="E76" s="73"/>
      <c r="F76" s="117"/>
      <c r="G76" s="117"/>
      <c r="H76" s="117"/>
      <c r="I76" s="1"/>
      <c r="J76" s="1"/>
      <c r="K76" s="1"/>
      <c r="L76" s="1"/>
      <c r="M76" s="73"/>
      <c r="N76" s="27"/>
      <c r="P76" s="1"/>
      <c r="Q76" s="1"/>
      <c r="T76" s="4"/>
      <c r="U76" s="5"/>
      <c r="V76" s="4"/>
      <c r="W76" s="4"/>
      <c r="X76" s="4"/>
      <c r="Y76" s="4"/>
      <c r="Z76" s="4"/>
      <c r="AA76" s="1"/>
      <c r="AB76" s="1"/>
      <c r="AC76" s="1"/>
      <c r="AD76" s="1"/>
      <c r="AE76" s="1"/>
      <c r="AF76" s="1"/>
      <c r="AG76" s="1"/>
      <c r="AH76" s="1"/>
      <c r="AI76" s="1"/>
      <c r="AJ76" s="1"/>
    </row>
    <row r="77" spans="1:36" s="2" customFormat="1" ht="30" customHeight="1">
      <c r="A77" s="1"/>
      <c r="B77" s="70"/>
      <c r="C77" s="70"/>
      <c r="D77" s="70"/>
      <c r="E77" s="73"/>
      <c r="F77" s="117"/>
      <c r="G77" s="117"/>
      <c r="H77" s="117"/>
      <c r="I77" s="1"/>
      <c r="J77" s="1"/>
      <c r="K77" s="1"/>
      <c r="L77" s="1"/>
      <c r="M77" s="73"/>
      <c r="N77" s="27"/>
      <c r="P77" s="1"/>
      <c r="Q77" s="1"/>
      <c r="T77" s="4"/>
      <c r="U77" s="5"/>
      <c r="V77" s="4"/>
      <c r="W77" s="4"/>
      <c r="X77" s="4"/>
      <c r="Y77" s="4"/>
      <c r="Z77" s="4"/>
      <c r="AA77" s="1"/>
      <c r="AB77" s="1"/>
      <c r="AC77" s="1"/>
      <c r="AD77" s="1"/>
      <c r="AE77" s="1"/>
      <c r="AF77" s="1"/>
      <c r="AG77" s="1"/>
      <c r="AH77" s="1"/>
      <c r="AI77" s="1"/>
      <c r="AJ77" s="1"/>
    </row>
    <row r="78" spans="1:36" s="2" customFormat="1" ht="30" customHeight="1">
      <c r="A78" s="1"/>
      <c r="B78" s="70"/>
      <c r="C78" s="70"/>
      <c r="D78" s="70"/>
      <c r="E78" s="73"/>
      <c r="F78" s="117"/>
      <c r="G78" s="117"/>
      <c r="H78" s="117"/>
      <c r="I78" s="1"/>
      <c r="J78" s="1"/>
      <c r="K78" s="1"/>
      <c r="L78" s="1"/>
      <c r="M78" s="73"/>
      <c r="N78" s="27"/>
      <c r="P78" s="1"/>
      <c r="Q78" s="1"/>
      <c r="T78" s="4"/>
      <c r="U78" s="5"/>
      <c r="V78" s="4"/>
      <c r="W78" s="4"/>
      <c r="X78" s="4"/>
      <c r="Y78" s="4"/>
      <c r="Z78" s="4"/>
      <c r="AA78" s="1"/>
      <c r="AB78" s="1"/>
      <c r="AC78" s="1"/>
      <c r="AD78" s="1"/>
      <c r="AE78" s="1"/>
      <c r="AF78" s="1"/>
      <c r="AG78" s="1"/>
      <c r="AH78" s="1"/>
      <c r="AI78" s="1"/>
      <c r="AJ78" s="1"/>
    </row>
    <row r="79" spans="1:36" s="2" customFormat="1" ht="30" customHeight="1">
      <c r="A79" s="1"/>
      <c r="B79" s="70"/>
      <c r="C79" s="70"/>
      <c r="D79" s="70"/>
      <c r="E79" s="73"/>
      <c r="F79" s="117"/>
      <c r="G79" s="117"/>
      <c r="H79" s="117"/>
      <c r="I79" s="1"/>
      <c r="J79" s="1"/>
      <c r="K79" s="1"/>
      <c r="L79" s="1"/>
      <c r="M79" s="73"/>
      <c r="N79" s="27"/>
      <c r="P79" s="1"/>
      <c r="Q79" s="1"/>
      <c r="T79" s="4"/>
      <c r="U79" s="5"/>
      <c r="V79" s="4"/>
      <c r="W79" s="4"/>
      <c r="X79" s="4"/>
      <c r="Y79" s="4"/>
      <c r="Z79" s="4"/>
      <c r="AA79" s="1"/>
      <c r="AB79" s="1"/>
      <c r="AC79" s="1"/>
      <c r="AD79" s="1"/>
      <c r="AE79" s="1"/>
      <c r="AF79" s="1"/>
      <c r="AG79" s="1"/>
      <c r="AH79" s="1"/>
      <c r="AI79" s="1"/>
      <c r="AJ79" s="1"/>
    </row>
    <row r="80" spans="1:36" s="2" customFormat="1" ht="30" customHeight="1">
      <c r="A80" s="1"/>
      <c r="B80" s="70"/>
      <c r="C80" s="70"/>
      <c r="D80" s="70"/>
      <c r="E80" s="73"/>
      <c r="F80" s="117"/>
      <c r="G80" s="117"/>
      <c r="H80" s="117"/>
      <c r="I80" s="1"/>
      <c r="J80" s="1"/>
      <c r="K80" s="1"/>
      <c r="L80" s="1"/>
      <c r="M80" s="73"/>
      <c r="N80" s="27"/>
      <c r="P80" s="1"/>
      <c r="Q80" s="1"/>
      <c r="T80" s="4"/>
      <c r="U80" s="5"/>
      <c r="V80" s="4"/>
      <c r="W80" s="4"/>
      <c r="X80" s="4"/>
      <c r="Y80" s="4"/>
      <c r="Z80" s="4"/>
      <c r="AA80" s="1"/>
      <c r="AB80" s="1"/>
      <c r="AC80" s="1"/>
      <c r="AD80" s="1"/>
      <c r="AE80" s="1"/>
      <c r="AF80" s="1"/>
      <c r="AG80" s="1"/>
      <c r="AH80" s="1"/>
      <c r="AI80" s="1"/>
      <c r="AJ80" s="1"/>
    </row>
    <row r="81" spans="1:36" s="2" customFormat="1" ht="30" customHeight="1">
      <c r="A81" s="1"/>
      <c r="B81" s="70"/>
      <c r="C81" s="70"/>
      <c r="D81" s="70"/>
      <c r="E81" s="73"/>
      <c r="F81" s="117"/>
      <c r="G81" s="117"/>
      <c r="H81" s="117"/>
      <c r="I81" s="1"/>
      <c r="J81" s="1"/>
      <c r="K81" s="1"/>
      <c r="L81" s="1"/>
      <c r="M81" s="73"/>
      <c r="N81" s="27"/>
      <c r="P81" s="1"/>
      <c r="Q81" s="1"/>
      <c r="T81" s="4"/>
      <c r="U81" s="5"/>
      <c r="V81" s="4"/>
      <c r="W81" s="4"/>
      <c r="X81" s="4"/>
      <c r="Y81" s="4"/>
      <c r="Z81" s="4"/>
      <c r="AA81" s="1"/>
      <c r="AB81" s="1"/>
      <c r="AC81" s="1"/>
      <c r="AD81" s="1"/>
      <c r="AE81" s="1"/>
      <c r="AF81" s="1"/>
      <c r="AG81" s="1"/>
      <c r="AH81" s="1"/>
      <c r="AI81" s="1"/>
      <c r="AJ81" s="1"/>
    </row>
    <row r="82" spans="1:36" s="2" customFormat="1" ht="30" customHeight="1">
      <c r="A82" s="1"/>
      <c r="B82" s="70"/>
      <c r="C82" s="70"/>
      <c r="D82" s="70"/>
      <c r="E82" s="73"/>
      <c r="F82" s="117"/>
      <c r="G82" s="117"/>
      <c r="H82" s="117"/>
      <c r="I82" s="1"/>
      <c r="J82" s="1"/>
      <c r="K82" s="1"/>
      <c r="L82" s="1"/>
      <c r="M82" s="73"/>
      <c r="N82" s="27"/>
      <c r="P82" s="1"/>
      <c r="Q82" s="1"/>
      <c r="T82" s="4"/>
      <c r="U82" s="5"/>
      <c r="V82" s="4"/>
      <c r="W82" s="4"/>
      <c r="X82" s="4"/>
      <c r="Y82" s="4"/>
      <c r="Z82" s="4"/>
      <c r="AA82" s="1"/>
      <c r="AB82" s="1"/>
      <c r="AC82" s="1"/>
      <c r="AD82" s="1"/>
      <c r="AE82" s="1"/>
      <c r="AF82" s="1"/>
      <c r="AG82" s="1"/>
      <c r="AH82" s="1"/>
      <c r="AI82" s="1"/>
      <c r="AJ82" s="1"/>
    </row>
    <row r="83" spans="1:36" s="2" customFormat="1" ht="30" customHeight="1">
      <c r="A83" s="1"/>
      <c r="B83" s="70"/>
      <c r="C83" s="70"/>
      <c r="D83" s="70"/>
      <c r="E83" s="73"/>
      <c r="F83" s="117"/>
      <c r="G83" s="117"/>
      <c r="H83" s="117"/>
      <c r="I83" s="1"/>
      <c r="J83" s="1"/>
      <c r="K83" s="1"/>
      <c r="L83" s="1"/>
      <c r="M83" s="73"/>
      <c r="N83" s="27"/>
      <c r="P83" s="1"/>
      <c r="Q83" s="1"/>
      <c r="T83" s="4"/>
      <c r="U83" s="5"/>
      <c r="V83" s="4"/>
      <c r="W83" s="4"/>
      <c r="X83" s="4"/>
      <c r="Y83" s="4"/>
      <c r="Z83" s="4"/>
      <c r="AA83" s="1"/>
      <c r="AB83" s="1"/>
      <c r="AC83" s="1"/>
      <c r="AD83" s="1"/>
      <c r="AE83" s="1"/>
      <c r="AF83" s="1"/>
      <c r="AG83" s="1"/>
      <c r="AH83" s="1"/>
      <c r="AI83" s="1"/>
      <c r="AJ83" s="1"/>
    </row>
    <row r="84" spans="1:36" s="2" customFormat="1" ht="30" customHeight="1">
      <c r="A84" s="1"/>
      <c r="B84" s="70"/>
      <c r="C84" s="70"/>
      <c r="D84" s="70"/>
      <c r="E84" s="73"/>
      <c r="F84" s="117"/>
      <c r="G84" s="117"/>
      <c r="H84" s="117"/>
      <c r="I84" s="1"/>
      <c r="J84" s="1"/>
      <c r="K84" s="1"/>
      <c r="L84" s="1"/>
      <c r="M84" s="73"/>
      <c r="N84" s="27"/>
      <c r="P84" s="1"/>
      <c r="Q84" s="1"/>
      <c r="T84" s="4"/>
      <c r="U84" s="5"/>
      <c r="V84" s="4"/>
      <c r="W84" s="4"/>
      <c r="X84" s="4"/>
      <c r="Y84" s="4"/>
      <c r="Z84" s="4"/>
      <c r="AA84" s="1"/>
      <c r="AB84" s="1"/>
      <c r="AC84" s="1"/>
      <c r="AD84" s="1"/>
      <c r="AE84" s="1"/>
      <c r="AF84" s="1"/>
      <c r="AG84" s="1"/>
      <c r="AH84" s="1"/>
      <c r="AI84" s="1"/>
      <c r="AJ84" s="1"/>
    </row>
    <row r="85" spans="1:36" s="2" customFormat="1" ht="30" customHeight="1">
      <c r="A85" s="1"/>
      <c r="B85" s="70"/>
      <c r="C85" s="70"/>
      <c r="D85" s="70"/>
      <c r="E85" s="73"/>
      <c r="F85" s="117"/>
      <c r="G85" s="117"/>
      <c r="H85" s="117"/>
      <c r="I85" s="1"/>
      <c r="J85" s="1"/>
      <c r="K85" s="1"/>
      <c r="L85" s="1"/>
      <c r="M85" s="73"/>
      <c r="N85" s="27"/>
      <c r="P85" s="1"/>
      <c r="Q85" s="1"/>
      <c r="T85" s="4"/>
      <c r="U85" s="5"/>
      <c r="V85" s="4"/>
      <c r="W85" s="4"/>
      <c r="X85" s="4"/>
      <c r="Y85" s="4"/>
      <c r="Z85" s="4"/>
      <c r="AA85" s="1"/>
      <c r="AB85" s="1"/>
      <c r="AC85" s="1"/>
      <c r="AD85" s="1"/>
      <c r="AE85" s="1"/>
      <c r="AF85" s="1"/>
      <c r="AG85" s="1"/>
      <c r="AH85" s="1"/>
      <c r="AI85" s="1"/>
      <c r="AJ85" s="1"/>
    </row>
    <row r="86" spans="1:36" s="2" customFormat="1" ht="30" customHeight="1">
      <c r="A86" s="1"/>
      <c r="B86" s="70"/>
      <c r="C86" s="70"/>
      <c r="D86" s="70"/>
      <c r="E86" s="73"/>
      <c r="F86" s="117"/>
      <c r="G86" s="117"/>
      <c r="H86" s="117"/>
      <c r="I86" s="1"/>
      <c r="J86" s="1"/>
      <c r="K86" s="1"/>
      <c r="L86" s="1"/>
      <c r="M86" s="73"/>
      <c r="N86" s="27"/>
      <c r="P86" s="1"/>
      <c r="Q86" s="1"/>
      <c r="T86" s="4"/>
      <c r="U86" s="5"/>
      <c r="V86" s="4"/>
      <c r="W86" s="4"/>
      <c r="X86" s="4"/>
      <c r="Y86" s="4"/>
      <c r="Z86" s="4"/>
      <c r="AA86" s="1"/>
      <c r="AB86" s="1"/>
      <c r="AC86" s="1"/>
      <c r="AD86" s="1"/>
      <c r="AE86" s="1"/>
      <c r="AF86" s="1"/>
      <c r="AG86" s="1"/>
      <c r="AH86" s="1"/>
      <c r="AI86" s="1"/>
      <c r="AJ86" s="1"/>
    </row>
    <row r="87" spans="1:36" s="2" customFormat="1" ht="30" customHeight="1">
      <c r="A87" s="1"/>
      <c r="B87" s="70"/>
      <c r="C87" s="70"/>
      <c r="D87" s="70"/>
      <c r="E87" s="73"/>
      <c r="F87" s="117"/>
      <c r="G87" s="117"/>
      <c r="H87" s="117"/>
      <c r="I87" s="1"/>
      <c r="J87" s="1"/>
      <c r="K87" s="1"/>
      <c r="L87" s="1"/>
      <c r="M87" s="73"/>
      <c r="N87" s="27"/>
      <c r="P87" s="1"/>
      <c r="Q87" s="1"/>
      <c r="T87" s="4"/>
      <c r="U87" s="5"/>
      <c r="V87" s="4"/>
      <c r="W87" s="4"/>
      <c r="X87" s="4"/>
      <c r="Y87" s="4"/>
      <c r="Z87" s="4"/>
      <c r="AA87" s="1"/>
      <c r="AB87" s="1"/>
      <c r="AC87" s="1"/>
      <c r="AD87" s="1"/>
      <c r="AE87" s="1"/>
      <c r="AF87" s="1"/>
      <c r="AG87" s="1"/>
      <c r="AH87" s="1"/>
      <c r="AI87" s="1"/>
      <c r="AJ87" s="1"/>
    </row>
    <row r="88" spans="1:36" s="2" customFormat="1" ht="30" customHeight="1">
      <c r="A88" s="1"/>
      <c r="B88" s="70"/>
      <c r="C88" s="70"/>
      <c r="D88" s="70"/>
      <c r="E88" s="73"/>
      <c r="F88" s="117"/>
      <c r="G88" s="117"/>
      <c r="H88" s="117"/>
      <c r="I88" s="1"/>
      <c r="J88" s="1"/>
      <c r="K88" s="1"/>
      <c r="L88" s="1"/>
      <c r="M88" s="73"/>
      <c r="N88" s="27"/>
      <c r="P88" s="1"/>
      <c r="Q88" s="1"/>
      <c r="T88" s="4"/>
      <c r="U88" s="5"/>
      <c r="V88" s="4"/>
      <c r="W88" s="4"/>
      <c r="X88" s="4"/>
      <c r="Y88" s="4"/>
      <c r="Z88" s="4"/>
      <c r="AA88" s="1"/>
      <c r="AB88" s="1"/>
      <c r="AC88" s="1"/>
      <c r="AD88" s="1"/>
      <c r="AE88" s="1"/>
      <c r="AF88" s="1"/>
      <c r="AG88" s="1"/>
      <c r="AH88" s="1"/>
      <c r="AI88" s="1"/>
      <c r="AJ88" s="1"/>
    </row>
    <row r="89" spans="1:36" s="2" customFormat="1" ht="30" customHeight="1">
      <c r="A89" s="1"/>
      <c r="B89" s="70"/>
      <c r="C89" s="70"/>
      <c r="D89" s="70"/>
      <c r="E89" s="73"/>
      <c r="F89" s="117"/>
      <c r="G89" s="117"/>
      <c r="H89" s="117"/>
      <c r="I89" s="1"/>
      <c r="J89" s="1"/>
      <c r="K89" s="1"/>
      <c r="L89" s="1"/>
      <c r="M89" s="73"/>
      <c r="N89" s="27"/>
      <c r="P89" s="1"/>
      <c r="Q89" s="1"/>
      <c r="T89" s="4"/>
      <c r="U89" s="5"/>
      <c r="V89" s="4"/>
      <c r="W89" s="4"/>
      <c r="X89" s="4"/>
      <c r="Y89" s="4"/>
      <c r="Z89" s="4"/>
      <c r="AA89" s="1"/>
      <c r="AB89" s="1"/>
      <c r="AC89" s="1"/>
      <c r="AD89" s="1"/>
      <c r="AE89" s="1"/>
      <c r="AF89" s="1"/>
      <c r="AG89" s="1"/>
      <c r="AH89" s="1"/>
      <c r="AI89" s="1"/>
      <c r="AJ89" s="1"/>
    </row>
    <row r="90" spans="1:36" s="2" customFormat="1" ht="30" customHeight="1">
      <c r="A90" s="1"/>
      <c r="B90" s="70"/>
      <c r="C90" s="70"/>
      <c r="D90" s="70"/>
      <c r="E90" s="73"/>
      <c r="F90" s="117"/>
      <c r="G90" s="117"/>
      <c r="H90" s="117"/>
      <c r="I90" s="1"/>
      <c r="J90" s="1"/>
      <c r="K90" s="1"/>
      <c r="L90" s="1"/>
      <c r="M90" s="73"/>
      <c r="N90" s="27"/>
      <c r="P90" s="1"/>
      <c r="Q90" s="1"/>
      <c r="T90" s="4"/>
      <c r="U90" s="5"/>
      <c r="V90" s="4"/>
      <c r="W90" s="4"/>
      <c r="X90" s="4"/>
      <c r="Y90" s="4"/>
      <c r="Z90" s="4"/>
      <c r="AA90" s="1"/>
      <c r="AB90" s="1"/>
      <c r="AC90" s="1"/>
      <c r="AD90" s="1"/>
      <c r="AE90" s="1"/>
      <c r="AF90" s="1"/>
      <c r="AG90" s="1"/>
      <c r="AH90" s="1"/>
      <c r="AI90" s="1"/>
      <c r="AJ90" s="1"/>
    </row>
    <row r="91" spans="1:36" s="2" customFormat="1" ht="30" customHeight="1">
      <c r="A91" s="1"/>
      <c r="B91" s="70"/>
      <c r="C91" s="70"/>
      <c r="D91" s="70"/>
      <c r="E91" s="73"/>
      <c r="F91" s="117"/>
      <c r="G91" s="117"/>
      <c r="H91" s="117"/>
      <c r="I91" s="1"/>
      <c r="J91" s="1"/>
      <c r="K91" s="1"/>
      <c r="L91" s="1"/>
      <c r="M91" s="73"/>
      <c r="N91" s="27"/>
      <c r="P91" s="1"/>
      <c r="Q91" s="1"/>
      <c r="T91" s="4"/>
      <c r="U91" s="5"/>
      <c r="V91" s="4"/>
      <c r="W91" s="4"/>
      <c r="X91" s="4"/>
      <c r="Y91" s="4"/>
      <c r="Z91" s="4"/>
      <c r="AA91" s="1"/>
      <c r="AB91" s="1"/>
      <c r="AC91" s="1"/>
      <c r="AD91" s="1"/>
      <c r="AE91" s="1"/>
      <c r="AF91" s="1"/>
      <c r="AG91" s="1"/>
      <c r="AH91" s="1"/>
      <c r="AI91" s="1"/>
      <c r="AJ91" s="1"/>
    </row>
    <row r="92" spans="1:36" s="2" customFormat="1" ht="30" customHeight="1">
      <c r="A92" s="1"/>
      <c r="B92" s="70"/>
      <c r="C92" s="70"/>
      <c r="D92" s="70"/>
      <c r="E92" s="73"/>
      <c r="F92" s="117"/>
      <c r="G92" s="117"/>
      <c r="H92" s="117"/>
      <c r="I92" s="1"/>
      <c r="J92" s="1"/>
      <c r="K92" s="1"/>
      <c r="L92" s="1"/>
      <c r="M92" s="73"/>
      <c r="N92" s="27"/>
      <c r="P92" s="1"/>
      <c r="Q92" s="1"/>
      <c r="T92" s="4"/>
      <c r="U92" s="5"/>
      <c r="V92" s="4"/>
      <c r="W92" s="4"/>
      <c r="X92" s="4"/>
      <c r="Y92" s="4"/>
      <c r="Z92" s="4"/>
      <c r="AA92" s="1"/>
      <c r="AB92" s="1"/>
      <c r="AC92" s="1"/>
      <c r="AD92" s="1"/>
      <c r="AE92" s="1"/>
      <c r="AF92" s="1"/>
      <c r="AG92" s="1"/>
      <c r="AH92" s="1"/>
      <c r="AI92" s="1"/>
      <c r="AJ92" s="1"/>
    </row>
    <row r="93" spans="1:36" s="2" customFormat="1" ht="30" customHeight="1">
      <c r="A93" s="1"/>
      <c r="B93" s="70"/>
      <c r="C93" s="70"/>
      <c r="D93" s="70"/>
      <c r="E93" s="73"/>
      <c r="F93" s="117"/>
      <c r="G93" s="117"/>
      <c r="H93" s="117"/>
      <c r="I93" s="1"/>
      <c r="J93" s="1"/>
      <c r="K93" s="1"/>
      <c r="L93" s="1"/>
      <c r="M93" s="73"/>
      <c r="N93" s="27"/>
      <c r="P93" s="1"/>
      <c r="Q93" s="1"/>
      <c r="T93" s="4"/>
      <c r="U93" s="5"/>
      <c r="V93" s="4"/>
      <c r="W93" s="4"/>
      <c r="X93" s="4"/>
      <c r="Y93" s="4"/>
      <c r="Z93" s="4"/>
      <c r="AA93" s="1"/>
      <c r="AB93" s="1"/>
      <c r="AC93" s="1"/>
      <c r="AD93" s="1"/>
      <c r="AE93" s="1"/>
      <c r="AF93" s="1"/>
      <c r="AG93" s="1"/>
      <c r="AH93" s="1"/>
      <c r="AI93" s="1"/>
      <c r="AJ93" s="1"/>
    </row>
    <row r="94" spans="1:36" s="2" customFormat="1" ht="30" customHeight="1">
      <c r="A94" s="1"/>
      <c r="B94" s="70"/>
      <c r="C94" s="70"/>
      <c r="D94" s="70"/>
      <c r="E94" s="73"/>
      <c r="F94" s="117"/>
      <c r="G94" s="117"/>
      <c r="H94" s="117"/>
      <c r="I94" s="1"/>
      <c r="J94" s="1"/>
      <c r="K94" s="1"/>
      <c r="L94" s="1"/>
      <c r="M94" s="73"/>
      <c r="N94" s="27"/>
      <c r="P94" s="1"/>
      <c r="Q94" s="1"/>
      <c r="T94" s="4"/>
      <c r="U94" s="5"/>
      <c r="V94" s="4"/>
      <c r="W94" s="4"/>
      <c r="X94" s="4"/>
      <c r="Y94" s="4"/>
      <c r="Z94" s="4"/>
      <c r="AA94" s="1"/>
      <c r="AB94" s="1"/>
      <c r="AC94" s="1"/>
      <c r="AD94" s="1"/>
      <c r="AE94" s="1"/>
      <c r="AF94" s="1"/>
      <c r="AG94" s="1"/>
      <c r="AH94" s="1"/>
      <c r="AI94" s="1"/>
      <c r="AJ94" s="1"/>
    </row>
    <row r="95" spans="1:36" s="2" customFormat="1" ht="30" customHeight="1">
      <c r="A95" s="1"/>
      <c r="B95" s="70"/>
      <c r="C95" s="70"/>
      <c r="D95" s="70"/>
      <c r="E95" s="73"/>
      <c r="F95" s="117"/>
      <c r="G95" s="117"/>
      <c r="H95" s="117"/>
      <c r="I95" s="1"/>
      <c r="J95" s="1"/>
      <c r="K95" s="1"/>
      <c r="L95" s="1"/>
      <c r="M95" s="73"/>
      <c r="N95" s="27"/>
      <c r="P95" s="1"/>
      <c r="Q95" s="1"/>
      <c r="T95" s="4"/>
      <c r="U95" s="5"/>
      <c r="V95" s="4"/>
      <c r="W95" s="4"/>
      <c r="X95" s="4"/>
      <c r="Y95" s="4"/>
      <c r="Z95" s="4"/>
      <c r="AA95" s="1"/>
      <c r="AB95" s="1"/>
      <c r="AC95" s="1"/>
      <c r="AD95" s="1"/>
      <c r="AE95" s="1"/>
      <c r="AF95" s="1"/>
      <c r="AG95" s="1"/>
      <c r="AH95" s="1"/>
      <c r="AI95" s="1"/>
      <c r="AJ95" s="1"/>
    </row>
    <row r="96" spans="1:36" s="2" customFormat="1" ht="30" customHeight="1">
      <c r="A96" s="1"/>
      <c r="B96" s="70"/>
      <c r="C96" s="70"/>
      <c r="D96" s="70"/>
      <c r="E96" s="73"/>
      <c r="F96" s="117"/>
      <c r="G96" s="117"/>
      <c r="H96" s="117"/>
      <c r="I96" s="1"/>
      <c r="J96" s="1"/>
      <c r="K96" s="1"/>
      <c r="L96" s="1"/>
      <c r="M96" s="73"/>
      <c r="N96" s="27"/>
      <c r="P96" s="1"/>
      <c r="Q96" s="1"/>
      <c r="T96" s="4"/>
      <c r="U96" s="5"/>
      <c r="V96" s="4"/>
      <c r="W96" s="4"/>
      <c r="X96" s="4"/>
      <c r="Y96" s="4"/>
      <c r="Z96" s="4"/>
      <c r="AA96" s="1"/>
      <c r="AB96" s="1"/>
      <c r="AC96" s="1"/>
      <c r="AD96" s="1"/>
      <c r="AE96" s="1"/>
      <c r="AF96" s="1"/>
      <c r="AG96" s="1"/>
      <c r="AH96" s="1"/>
      <c r="AI96" s="1"/>
      <c r="AJ96" s="1"/>
    </row>
    <row r="97" spans="1:36" s="2" customFormat="1" ht="30" customHeight="1">
      <c r="A97" s="1"/>
      <c r="B97" s="70"/>
      <c r="C97" s="70"/>
      <c r="D97" s="70"/>
      <c r="E97" s="73"/>
      <c r="F97" s="117"/>
      <c r="G97" s="117"/>
      <c r="H97" s="117"/>
      <c r="I97" s="1"/>
      <c r="J97" s="1"/>
      <c r="K97" s="1"/>
      <c r="L97" s="1"/>
      <c r="M97" s="73"/>
      <c r="N97" s="27"/>
      <c r="P97" s="1"/>
      <c r="Q97" s="1"/>
      <c r="T97" s="4"/>
      <c r="U97" s="5"/>
      <c r="V97" s="4"/>
      <c r="W97" s="4"/>
      <c r="X97" s="4"/>
      <c r="Y97" s="4"/>
      <c r="Z97" s="4"/>
      <c r="AA97" s="1"/>
      <c r="AB97" s="1"/>
      <c r="AC97" s="1"/>
      <c r="AD97" s="1"/>
      <c r="AE97" s="1"/>
      <c r="AF97" s="1"/>
      <c r="AG97" s="1"/>
      <c r="AH97" s="1"/>
      <c r="AI97" s="1"/>
      <c r="AJ97" s="1"/>
    </row>
    <row r="98" spans="1:36" s="2" customFormat="1" ht="30" customHeight="1">
      <c r="A98" s="1"/>
      <c r="B98" s="70"/>
      <c r="C98" s="70"/>
      <c r="D98" s="70"/>
      <c r="E98" s="73"/>
      <c r="F98" s="117"/>
      <c r="G98" s="117"/>
      <c r="H98" s="117"/>
      <c r="I98" s="1"/>
      <c r="J98" s="1"/>
      <c r="K98" s="1"/>
      <c r="L98" s="1"/>
      <c r="M98" s="73"/>
      <c r="N98" s="27"/>
      <c r="P98" s="1"/>
      <c r="Q98" s="1"/>
      <c r="T98" s="4"/>
      <c r="U98" s="5"/>
      <c r="V98" s="4"/>
      <c r="W98" s="4"/>
      <c r="X98" s="4"/>
      <c r="Y98" s="4"/>
      <c r="Z98" s="4"/>
      <c r="AA98" s="1"/>
      <c r="AB98" s="1"/>
      <c r="AC98" s="1"/>
      <c r="AD98" s="1"/>
      <c r="AE98" s="1"/>
      <c r="AF98" s="1"/>
      <c r="AG98" s="1"/>
      <c r="AH98" s="1"/>
      <c r="AI98" s="1"/>
      <c r="AJ98" s="1"/>
    </row>
    <row r="99" spans="1:36" s="2" customFormat="1" ht="30" customHeight="1">
      <c r="A99" s="1"/>
      <c r="B99" s="70"/>
      <c r="C99" s="70"/>
      <c r="D99" s="70"/>
      <c r="E99" s="73"/>
      <c r="F99" s="117"/>
      <c r="G99" s="117"/>
      <c r="H99" s="117"/>
      <c r="I99" s="1"/>
      <c r="J99" s="1"/>
      <c r="K99" s="1"/>
      <c r="L99" s="1"/>
      <c r="M99" s="73"/>
      <c r="N99" s="27"/>
      <c r="P99" s="1"/>
      <c r="Q99" s="1"/>
      <c r="T99" s="4"/>
      <c r="U99" s="5"/>
      <c r="V99" s="4"/>
      <c r="W99" s="4"/>
      <c r="X99" s="4"/>
      <c r="Y99" s="4"/>
      <c r="Z99" s="4"/>
      <c r="AA99" s="1"/>
      <c r="AB99" s="1"/>
      <c r="AC99" s="1"/>
      <c r="AD99" s="1"/>
      <c r="AE99" s="1"/>
      <c r="AF99" s="1"/>
      <c r="AG99" s="1"/>
      <c r="AH99" s="1"/>
      <c r="AI99" s="1"/>
      <c r="AJ99" s="1"/>
    </row>
    <row r="100" spans="1:36" s="2" customFormat="1" ht="30" customHeight="1">
      <c r="A100" s="1"/>
      <c r="B100" s="70"/>
      <c r="C100" s="70"/>
      <c r="D100" s="70"/>
      <c r="E100" s="73"/>
      <c r="F100" s="117"/>
      <c r="G100" s="117"/>
      <c r="H100" s="117"/>
      <c r="I100" s="1"/>
      <c r="J100" s="1"/>
      <c r="K100" s="1"/>
      <c r="L100" s="1"/>
      <c r="M100" s="73"/>
      <c r="N100" s="27"/>
      <c r="P100" s="1"/>
      <c r="Q100" s="1"/>
      <c r="T100" s="4"/>
      <c r="U100" s="5"/>
      <c r="V100" s="4"/>
      <c r="W100" s="4"/>
      <c r="X100" s="4"/>
      <c r="Y100" s="4"/>
      <c r="Z100" s="4"/>
      <c r="AA100" s="1"/>
      <c r="AB100" s="1"/>
      <c r="AC100" s="1"/>
      <c r="AD100" s="1"/>
      <c r="AE100" s="1"/>
      <c r="AF100" s="1"/>
      <c r="AG100" s="1"/>
      <c r="AH100" s="1"/>
      <c r="AI100" s="1"/>
      <c r="AJ100" s="1"/>
    </row>
    <row r="101" spans="1:36" s="2" customFormat="1" ht="30" customHeight="1">
      <c r="A101" s="1"/>
      <c r="B101" s="70"/>
      <c r="C101" s="70"/>
      <c r="D101" s="70"/>
      <c r="E101" s="73"/>
      <c r="F101" s="117"/>
      <c r="G101" s="117"/>
      <c r="H101" s="117"/>
      <c r="I101" s="1"/>
      <c r="J101" s="1"/>
      <c r="K101" s="1"/>
      <c r="L101" s="1"/>
      <c r="M101" s="73"/>
      <c r="N101" s="27"/>
      <c r="P101" s="1"/>
      <c r="Q101" s="1"/>
      <c r="T101" s="4"/>
      <c r="U101" s="5"/>
      <c r="V101" s="4"/>
      <c r="W101" s="4"/>
      <c r="X101" s="4"/>
      <c r="Y101" s="4"/>
      <c r="Z101" s="4"/>
      <c r="AA101" s="1"/>
      <c r="AB101" s="1"/>
      <c r="AC101" s="1"/>
      <c r="AD101" s="1"/>
      <c r="AE101" s="1"/>
      <c r="AF101" s="1"/>
      <c r="AG101" s="1"/>
      <c r="AH101" s="1"/>
      <c r="AI101" s="1"/>
      <c r="AJ101" s="1"/>
    </row>
    <row r="102" spans="1:36" s="2" customFormat="1" ht="30" customHeight="1">
      <c r="A102" s="1"/>
      <c r="B102" s="70"/>
      <c r="C102" s="70"/>
      <c r="D102" s="70"/>
      <c r="E102" s="73"/>
      <c r="F102" s="117"/>
      <c r="G102" s="117"/>
      <c r="H102" s="117"/>
      <c r="I102" s="1"/>
      <c r="J102" s="1"/>
      <c r="K102" s="1"/>
      <c r="L102" s="1"/>
      <c r="M102" s="73"/>
      <c r="N102" s="27"/>
      <c r="P102" s="1"/>
      <c r="Q102" s="1"/>
      <c r="T102" s="4"/>
      <c r="U102" s="5"/>
      <c r="V102" s="4"/>
      <c r="W102" s="4"/>
      <c r="X102" s="4"/>
      <c r="Y102" s="4"/>
      <c r="Z102" s="4"/>
      <c r="AA102" s="1"/>
      <c r="AB102" s="1"/>
      <c r="AC102" s="1"/>
      <c r="AD102" s="1"/>
      <c r="AE102" s="1"/>
      <c r="AF102" s="1"/>
      <c r="AG102" s="1"/>
      <c r="AH102" s="1"/>
      <c r="AI102" s="1"/>
      <c r="AJ102" s="1"/>
    </row>
    <row r="103" spans="1:36" s="2" customFormat="1" ht="30" customHeight="1">
      <c r="A103" s="1"/>
      <c r="B103" s="70"/>
      <c r="C103" s="70"/>
      <c r="D103" s="70"/>
      <c r="E103" s="73"/>
      <c r="F103" s="117"/>
      <c r="G103" s="117"/>
      <c r="H103" s="117"/>
      <c r="I103" s="1"/>
      <c r="J103" s="1"/>
      <c r="K103" s="1"/>
      <c r="L103" s="1"/>
      <c r="M103" s="73"/>
      <c r="N103" s="27"/>
      <c r="P103" s="1"/>
      <c r="Q103" s="1"/>
      <c r="T103" s="4"/>
      <c r="U103" s="5"/>
      <c r="V103" s="4"/>
      <c r="W103" s="4"/>
      <c r="X103" s="4"/>
      <c r="Y103" s="4"/>
      <c r="Z103" s="4"/>
      <c r="AA103" s="1"/>
      <c r="AB103" s="1"/>
      <c r="AC103" s="1"/>
      <c r="AD103" s="1"/>
      <c r="AE103" s="1"/>
      <c r="AF103" s="1"/>
      <c r="AG103" s="1"/>
      <c r="AH103" s="1"/>
      <c r="AI103" s="1"/>
      <c r="AJ103" s="1"/>
    </row>
    <row r="104" spans="1:36" s="2" customFormat="1" ht="30" customHeight="1">
      <c r="A104" s="1"/>
      <c r="B104" s="70"/>
      <c r="C104" s="70"/>
      <c r="D104" s="70"/>
      <c r="E104" s="73"/>
      <c r="F104" s="117"/>
      <c r="G104" s="117"/>
      <c r="H104" s="117"/>
      <c r="I104" s="1"/>
      <c r="J104" s="1"/>
      <c r="K104" s="1"/>
      <c r="L104" s="1"/>
      <c r="M104" s="73"/>
      <c r="N104" s="27"/>
      <c r="P104" s="1"/>
      <c r="Q104" s="1"/>
      <c r="T104" s="4"/>
      <c r="U104" s="5"/>
      <c r="V104" s="4"/>
      <c r="W104" s="4"/>
      <c r="X104" s="4"/>
      <c r="Y104" s="4"/>
      <c r="Z104" s="4"/>
      <c r="AA104" s="1"/>
      <c r="AB104" s="1"/>
      <c r="AC104" s="1"/>
      <c r="AD104" s="1"/>
      <c r="AE104" s="1"/>
      <c r="AF104" s="1"/>
      <c r="AG104" s="1"/>
      <c r="AH104" s="1"/>
      <c r="AI104" s="1"/>
      <c r="AJ104" s="1"/>
    </row>
    <row r="105" spans="1:36" s="2" customFormat="1" ht="30" customHeight="1">
      <c r="A105" s="1"/>
      <c r="B105" s="70"/>
      <c r="C105" s="70"/>
      <c r="D105" s="70"/>
      <c r="E105" s="73"/>
      <c r="F105" s="117"/>
      <c r="G105" s="117"/>
      <c r="H105" s="117"/>
      <c r="I105" s="1"/>
      <c r="J105" s="1"/>
      <c r="K105" s="1"/>
      <c r="L105" s="1"/>
      <c r="M105" s="73"/>
      <c r="N105" s="27"/>
      <c r="P105" s="1"/>
      <c r="Q105" s="1"/>
      <c r="T105" s="4"/>
      <c r="U105" s="5"/>
      <c r="V105" s="4"/>
      <c r="W105" s="4"/>
      <c r="X105" s="4"/>
      <c r="Y105" s="4"/>
      <c r="Z105" s="4"/>
      <c r="AA105" s="1"/>
      <c r="AB105" s="1"/>
      <c r="AC105" s="1"/>
      <c r="AD105" s="1"/>
      <c r="AE105" s="1"/>
      <c r="AF105" s="1"/>
      <c r="AG105" s="1"/>
      <c r="AH105" s="1"/>
      <c r="AI105" s="1"/>
      <c r="AJ105" s="1"/>
    </row>
    <row r="106" spans="1:36" s="2" customFormat="1" ht="30" customHeight="1">
      <c r="A106" s="1"/>
      <c r="B106" s="70"/>
      <c r="C106" s="70"/>
      <c r="D106" s="70"/>
      <c r="E106" s="73"/>
      <c r="F106" s="117"/>
      <c r="G106" s="117"/>
      <c r="H106" s="117"/>
      <c r="I106" s="1"/>
      <c r="J106" s="1"/>
      <c r="K106" s="1"/>
      <c r="L106" s="1"/>
      <c r="M106" s="73"/>
      <c r="N106" s="27"/>
      <c r="P106" s="1"/>
      <c r="Q106" s="1"/>
      <c r="T106" s="4"/>
      <c r="U106" s="5"/>
      <c r="V106" s="4"/>
      <c r="W106" s="4"/>
      <c r="X106" s="4"/>
      <c r="Y106" s="4"/>
      <c r="Z106" s="4"/>
      <c r="AA106" s="1"/>
      <c r="AB106" s="1"/>
      <c r="AC106" s="1"/>
      <c r="AD106" s="1"/>
      <c r="AE106" s="1"/>
      <c r="AF106" s="1"/>
      <c r="AG106" s="1"/>
      <c r="AH106" s="1"/>
      <c r="AI106" s="1"/>
      <c r="AJ106" s="1"/>
    </row>
    <row r="107" spans="1:36" s="2" customFormat="1" ht="30" customHeight="1">
      <c r="A107" s="1"/>
      <c r="B107" s="70"/>
      <c r="C107" s="70"/>
      <c r="D107" s="70"/>
      <c r="E107" s="73"/>
      <c r="F107" s="117"/>
      <c r="G107" s="117"/>
      <c r="H107" s="117"/>
      <c r="I107" s="1"/>
      <c r="J107" s="1"/>
      <c r="K107" s="1"/>
      <c r="L107" s="1"/>
      <c r="M107" s="73"/>
      <c r="N107" s="27"/>
      <c r="P107" s="1"/>
      <c r="Q107" s="1"/>
      <c r="T107" s="4"/>
      <c r="U107" s="5"/>
      <c r="V107" s="4"/>
      <c r="W107" s="4"/>
      <c r="X107" s="4"/>
      <c r="Y107" s="4"/>
      <c r="Z107" s="4"/>
      <c r="AA107" s="1"/>
      <c r="AB107" s="1"/>
      <c r="AC107" s="1"/>
      <c r="AD107" s="1"/>
      <c r="AE107" s="1"/>
      <c r="AF107" s="1"/>
      <c r="AG107" s="1"/>
      <c r="AH107" s="1"/>
      <c r="AI107" s="1"/>
      <c r="AJ107" s="1"/>
    </row>
    <row r="108" spans="1:36" s="2" customFormat="1" ht="30" customHeight="1">
      <c r="A108" s="1"/>
      <c r="B108" s="70"/>
      <c r="C108" s="70"/>
      <c r="D108" s="70"/>
      <c r="E108" s="73"/>
      <c r="F108" s="117"/>
      <c r="G108" s="117"/>
      <c r="H108" s="117"/>
      <c r="I108" s="1"/>
      <c r="J108" s="1"/>
      <c r="K108" s="1"/>
      <c r="L108" s="1"/>
      <c r="M108" s="73"/>
      <c r="N108" s="27"/>
      <c r="P108" s="1"/>
      <c r="Q108" s="1"/>
      <c r="T108" s="4"/>
      <c r="U108" s="5"/>
      <c r="V108" s="4"/>
      <c r="W108" s="4"/>
      <c r="X108" s="4"/>
      <c r="Y108" s="4"/>
      <c r="Z108" s="4"/>
      <c r="AA108" s="1"/>
      <c r="AB108" s="1"/>
      <c r="AC108" s="1"/>
      <c r="AD108" s="1"/>
      <c r="AE108" s="1"/>
      <c r="AF108" s="1"/>
      <c r="AG108" s="1"/>
      <c r="AH108" s="1"/>
      <c r="AI108" s="1"/>
      <c r="AJ108" s="1"/>
    </row>
    <row r="109" spans="1:36" s="2" customFormat="1" ht="30" customHeight="1">
      <c r="A109" s="1"/>
      <c r="B109" s="70"/>
      <c r="C109" s="70"/>
      <c r="D109" s="70"/>
      <c r="E109" s="73"/>
      <c r="F109" s="117"/>
      <c r="G109" s="117"/>
      <c r="H109" s="117"/>
      <c r="I109" s="1"/>
      <c r="J109" s="1"/>
      <c r="K109" s="1"/>
      <c r="L109" s="1"/>
      <c r="M109" s="73"/>
      <c r="N109" s="27"/>
      <c r="P109" s="1"/>
      <c r="Q109" s="1"/>
      <c r="T109" s="4"/>
      <c r="U109" s="5"/>
      <c r="V109" s="4"/>
      <c r="W109" s="4"/>
      <c r="X109" s="4"/>
      <c r="Y109" s="4"/>
      <c r="Z109" s="4"/>
      <c r="AA109" s="1"/>
      <c r="AB109" s="1"/>
      <c r="AC109" s="1"/>
      <c r="AD109" s="1"/>
      <c r="AE109" s="1"/>
      <c r="AF109" s="1"/>
      <c r="AG109" s="1"/>
      <c r="AH109" s="1"/>
      <c r="AI109" s="1"/>
      <c r="AJ109" s="1"/>
    </row>
    <row r="110" spans="1:36" s="2" customFormat="1" ht="30" customHeight="1">
      <c r="A110" s="1"/>
      <c r="B110" s="70"/>
      <c r="C110" s="70"/>
      <c r="D110" s="70"/>
      <c r="E110" s="73"/>
      <c r="F110" s="117"/>
      <c r="G110" s="117"/>
      <c r="H110" s="117"/>
      <c r="I110" s="1"/>
      <c r="J110" s="1"/>
      <c r="K110" s="1"/>
      <c r="L110" s="1"/>
      <c r="M110" s="73"/>
      <c r="N110" s="27"/>
      <c r="P110" s="1"/>
      <c r="Q110" s="1"/>
      <c r="T110" s="4"/>
      <c r="U110" s="5"/>
      <c r="V110" s="4"/>
      <c r="W110" s="4"/>
      <c r="X110" s="4"/>
      <c r="Y110" s="4"/>
      <c r="Z110" s="4"/>
      <c r="AA110" s="1"/>
      <c r="AB110" s="1"/>
      <c r="AC110" s="1"/>
      <c r="AD110" s="1"/>
      <c r="AE110" s="1"/>
      <c r="AF110" s="1"/>
      <c r="AG110" s="1"/>
      <c r="AH110" s="1"/>
      <c r="AI110" s="1"/>
      <c r="AJ110" s="1"/>
    </row>
  </sheetData>
  <sheetProtection/>
  <protectedRanges>
    <protectedRange password="DC41" sqref="E23:E31" name="Rango1_2"/>
  </protectedRanges>
  <mergeCells count="27">
    <mergeCell ref="G1:W1"/>
    <mergeCell ref="G2:W2"/>
    <mergeCell ref="G3:X3"/>
    <mergeCell ref="W4:Y4"/>
    <mergeCell ref="A5:H5"/>
    <mergeCell ref="I5:M5"/>
    <mergeCell ref="N5:S5"/>
    <mergeCell ref="T5:Z5"/>
    <mergeCell ref="F39:G39"/>
    <mergeCell ref="N40:O40"/>
    <mergeCell ref="F45:G45"/>
    <mergeCell ref="A7:AA7"/>
    <mergeCell ref="N10:P10"/>
    <mergeCell ref="A12:AA12"/>
    <mergeCell ref="N16:P16"/>
    <mergeCell ref="A18:AA18"/>
    <mergeCell ref="N20:P20"/>
    <mergeCell ref="E48:E50"/>
    <mergeCell ref="F53:G53"/>
    <mergeCell ref="M36:M39"/>
    <mergeCell ref="F37:G37"/>
    <mergeCell ref="A22:AA22"/>
    <mergeCell ref="M32:P32"/>
    <mergeCell ref="N37:N39"/>
    <mergeCell ref="N43:O43"/>
    <mergeCell ref="N45:O45"/>
    <mergeCell ref="N34:V3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J102"/>
  <sheetViews>
    <sheetView zoomScale="40" zoomScaleNormal="40" zoomScalePageLayoutView="0" workbookViewId="0" topLeftCell="G4">
      <selection activeCell="P27" sqref="P27"/>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4" customWidth="1"/>
    <col min="7" max="7" width="20.00390625" style="114" customWidth="1"/>
    <col min="8" max="8" width="21.57421875" style="114"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7.14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38.75" customHeight="1">
      <c r="G3" s="491" t="s">
        <v>507</v>
      </c>
      <c r="H3" s="491"/>
      <c r="I3" s="491"/>
      <c r="J3" s="491"/>
      <c r="K3" s="491"/>
      <c r="L3" s="491"/>
      <c r="M3" s="491"/>
      <c r="N3" s="491"/>
      <c r="O3" s="491"/>
      <c r="P3" s="491"/>
      <c r="Q3" s="491"/>
      <c r="R3" s="491"/>
      <c r="S3" s="491"/>
      <c r="T3" s="491"/>
      <c r="U3" s="491"/>
      <c r="V3" s="491"/>
      <c r="W3" s="491"/>
      <c r="X3" s="491"/>
      <c r="Y3" s="68"/>
      <c r="Z3" s="68"/>
    </row>
    <row r="4" spans="23:26" ht="48.7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115" customFormat="1" ht="42" customHeight="1">
      <c r="A7" s="495" t="s">
        <v>28</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row>
    <row r="8" spans="1:27" s="10" customFormat="1" ht="85.5">
      <c r="A8" s="60" t="s">
        <v>482</v>
      </c>
      <c r="B8" s="57"/>
      <c r="C8" s="57" t="s">
        <v>29</v>
      </c>
      <c r="D8" s="57" t="s">
        <v>519</v>
      </c>
      <c r="E8" s="60" t="s">
        <v>532</v>
      </c>
      <c r="F8" s="59"/>
      <c r="G8" s="59"/>
      <c r="H8" s="59"/>
      <c r="I8" s="48"/>
      <c r="J8" s="48"/>
      <c r="K8" s="48"/>
      <c r="L8" s="48"/>
      <c r="M8" s="48"/>
      <c r="N8" s="43" t="s">
        <v>531</v>
      </c>
      <c r="O8" s="48">
        <v>2412.57</v>
      </c>
      <c r="P8" s="48" t="s">
        <v>529</v>
      </c>
      <c r="Q8" s="33"/>
      <c r="R8" s="44"/>
      <c r="S8" s="44"/>
      <c r="T8" s="56"/>
      <c r="U8" s="50">
        <v>640000</v>
      </c>
      <c r="V8" s="52">
        <f>U8</f>
        <v>640000</v>
      </c>
      <c r="W8" s="54"/>
      <c r="X8" s="50"/>
      <c r="Y8" s="54"/>
      <c r="Z8" s="54"/>
      <c r="AA8" s="48"/>
    </row>
    <row r="9" spans="1:27" s="42" customFormat="1" ht="42" customHeight="1">
      <c r="A9" s="38"/>
      <c r="B9" s="31"/>
      <c r="C9" s="31"/>
      <c r="D9" s="31"/>
      <c r="E9" s="34"/>
      <c r="F9" s="34"/>
      <c r="G9" s="34"/>
      <c r="H9" s="34"/>
      <c r="I9" s="38"/>
      <c r="J9" s="38"/>
      <c r="K9" s="38"/>
      <c r="L9" s="38"/>
      <c r="M9" s="34"/>
      <c r="N9" s="496" t="s">
        <v>105</v>
      </c>
      <c r="O9" s="496"/>
      <c r="P9" s="496"/>
      <c r="Q9" s="38"/>
      <c r="U9" s="40">
        <f aca="true" t="shared" si="0" ref="U9:Z9">SUM(U8:U8)</f>
        <v>640000</v>
      </c>
      <c r="V9" s="40">
        <f t="shared" si="0"/>
        <v>640000</v>
      </c>
      <c r="W9" s="40">
        <f t="shared" si="0"/>
        <v>0</v>
      </c>
      <c r="X9" s="40">
        <f t="shared" si="0"/>
        <v>0</v>
      </c>
      <c r="Y9" s="62">
        <f t="shared" si="0"/>
        <v>0</v>
      </c>
      <c r="Z9" s="62">
        <f t="shared" si="0"/>
        <v>0</v>
      </c>
      <c r="AA9" s="39"/>
    </row>
    <row r="10" spans="1:27" s="10" customFormat="1" ht="16.5" customHeight="1">
      <c r="A10" s="11"/>
      <c r="B10" s="31"/>
      <c r="C10" s="31"/>
      <c r="D10" s="31"/>
      <c r="E10" s="34"/>
      <c r="F10" s="34"/>
      <c r="G10" s="34"/>
      <c r="H10" s="34"/>
      <c r="I10" s="11"/>
      <c r="J10" s="11"/>
      <c r="K10" s="11"/>
      <c r="L10" s="11"/>
      <c r="M10" s="34"/>
      <c r="N10" s="12"/>
      <c r="O10" s="11"/>
      <c r="P10" s="11"/>
      <c r="Q10" s="11"/>
      <c r="R10" s="15"/>
      <c r="S10" s="15"/>
      <c r="T10" s="15"/>
      <c r="U10" s="16"/>
      <c r="V10" s="16"/>
      <c r="W10" s="16"/>
      <c r="X10" s="16"/>
      <c r="Y10" s="13"/>
      <c r="Z10" s="13"/>
      <c r="AA10" s="14"/>
    </row>
    <row r="11" spans="1:27" s="63" customFormat="1" ht="42" customHeight="1">
      <c r="A11" s="512" t="s">
        <v>106</v>
      </c>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row>
    <row r="12" spans="1:27" s="10" customFormat="1" ht="114">
      <c r="A12" s="60" t="s">
        <v>219</v>
      </c>
      <c r="B12" s="57"/>
      <c r="C12" s="57" t="s">
        <v>29</v>
      </c>
      <c r="D12" s="57">
        <v>110420022</v>
      </c>
      <c r="E12" s="60" t="s">
        <v>111</v>
      </c>
      <c r="F12" s="59"/>
      <c r="G12" s="59"/>
      <c r="H12" s="59"/>
      <c r="I12" s="48"/>
      <c r="J12" s="48"/>
      <c r="K12" s="48"/>
      <c r="L12" s="48"/>
      <c r="M12" s="48"/>
      <c r="N12" s="43" t="s">
        <v>112</v>
      </c>
      <c r="O12" s="48">
        <v>600</v>
      </c>
      <c r="P12" s="48" t="s">
        <v>529</v>
      </c>
      <c r="Q12" s="33"/>
      <c r="R12" s="44"/>
      <c r="S12" s="44"/>
      <c r="T12" s="56"/>
      <c r="U12" s="50">
        <v>1680000</v>
      </c>
      <c r="V12" s="52">
        <f>U12</f>
        <v>1680000</v>
      </c>
      <c r="W12" s="54"/>
      <c r="X12" s="50"/>
      <c r="Y12" s="54"/>
      <c r="Z12" s="54"/>
      <c r="AA12" s="48"/>
    </row>
    <row r="13" spans="1:27" s="42" customFormat="1" ht="42" customHeight="1">
      <c r="A13" s="38"/>
      <c r="B13" s="31"/>
      <c r="C13" s="31"/>
      <c r="D13" s="31"/>
      <c r="E13" s="34"/>
      <c r="F13" s="34"/>
      <c r="G13" s="34"/>
      <c r="H13" s="34"/>
      <c r="I13" s="38"/>
      <c r="J13" s="38"/>
      <c r="K13" s="38"/>
      <c r="L13" s="38"/>
      <c r="M13" s="34"/>
      <c r="N13" s="498" t="s">
        <v>132</v>
      </c>
      <c r="O13" s="498"/>
      <c r="P13" s="498"/>
      <c r="Q13" s="38"/>
      <c r="U13" s="61">
        <f aca="true" t="shared" si="1" ref="U13:Z13">SUM(U12:U12)</f>
        <v>1680000</v>
      </c>
      <c r="V13" s="40">
        <f t="shared" si="1"/>
        <v>1680000</v>
      </c>
      <c r="W13" s="40">
        <f t="shared" si="1"/>
        <v>0</v>
      </c>
      <c r="X13" s="61">
        <f t="shared" si="1"/>
        <v>0</v>
      </c>
      <c r="Y13" s="40">
        <f t="shared" si="1"/>
        <v>0</v>
      </c>
      <c r="Z13" s="40">
        <f t="shared" si="1"/>
        <v>0</v>
      </c>
      <c r="AA13" s="39"/>
    </row>
    <row r="14" spans="1:27" s="10" customFormat="1" ht="18.75" customHeight="1">
      <c r="A14" s="11"/>
      <c r="B14" s="31"/>
      <c r="C14" s="31"/>
      <c r="D14" s="31"/>
      <c r="E14" s="34"/>
      <c r="F14" s="34"/>
      <c r="G14" s="34"/>
      <c r="H14" s="34"/>
      <c r="I14" s="11"/>
      <c r="J14" s="11"/>
      <c r="K14" s="11"/>
      <c r="L14" s="11"/>
      <c r="M14" s="34"/>
      <c r="N14" s="11"/>
      <c r="O14" s="11"/>
      <c r="P14" s="11"/>
      <c r="Q14" s="11"/>
      <c r="R14" s="11"/>
      <c r="S14" s="11"/>
      <c r="T14" s="11"/>
      <c r="U14" s="13"/>
      <c r="V14" s="13"/>
      <c r="W14" s="13"/>
      <c r="X14" s="13"/>
      <c r="Y14" s="13"/>
      <c r="Z14" s="13"/>
      <c r="AA14" s="14"/>
    </row>
    <row r="15" spans="1:27" s="17" customFormat="1" ht="42" customHeight="1">
      <c r="A15" s="497" t="s">
        <v>133</v>
      </c>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row>
    <row r="16" spans="1:27" s="10" customFormat="1" ht="199.5">
      <c r="A16" s="60" t="s">
        <v>220</v>
      </c>
      <c r="B16" s="57" t="s">
        <v>151</v>
      </c>
      <c r="C16" s="57" t="s">
        <v>29</v>
      </c>
      <c r="D16" s="57">
        <v>110420050</v>
      </c>
      <c r="E16" s="60" t="s">
        <v>203</v>
      </c>
      <c r="F16" s="59" t="s">
        <v>59</v>
      </c>
      <c r="G16" s="59"/>
      <c r="H16" s="59" t="s">
        <v>60</v>
      </c>
      <c r="I16" s="48"/>
      <c r="J16" s="48"/>
      <c r="K16" s="48"/>
      <c r="L16" s="48"/>
      <c r="M16" s="48"/>
      <c r="N16" s="43" t="s">
        <v>484</v>
      </c>
      <c r="O16" s="48">
        <v>5</v>
      </c>
      <c r="P16" s="48" t="s">
        <v>506</v>
      </c>
      <c r="Q16" s="33" t="s">
        <v>396</v>
      </c>
      <c r="R16" s="44">
        <v>200</v>
      </c>
      <c r="S16" s="44">
        <v>300</v>
      </c>
      <c r="T16" s="56">
        <f aca="true" t="shared" si="2" ref="T16:T27">U16/O16</f>
        <v>81523.57800000001</v>
      </c>
      <c r="U16" s="50">
        <v>407617.89</v>
      </c>
      <c r="V16" s="52">
        <v>0</v>
      </c>
      <c r="W16" s="54">
        <v>0</v>
      </c>
      <c r="X16" s="50">
        <f>U16</f>
        <v>407617.89</v>
      </c>
      <c r="Y16" s="54">
        <v>0</v>
      </c>
      <c r="Z16" s="54">
        <v>0</v>
      </c>
      <c r="AA16" s="48"/>
    </row>
    <row r="17" spans="1:27" s="10" customFormat="1" ht="171">
      <c r="A17" s="60" t="s">
        <v>137</v>
      </c>
      <c r="B17" s="57" t="s">
        <v>151</v>
      </c>
      <c r="C17" s="57" t="s">
        <v>29</v>
      </c>
      <c r="D17" s="57">
        <v>110420043</v>
      </c>
      <c r="E17" s="60" t="s">
        <v>493</v>
      </c>
      <c r="F17" s="59" t="s">
        <v>59</v>
      </c>
      <c r="G17" s="59"/>
      <c r="H17" s="59" t="s">
        <v>60</v>
      </c>
      <c r="I17" s="48"/>
      <c r="J17" s="48"/>
      <c r="K17" s="48"/>
      <c r="L17" s="48"/>
      <c r="M17" s="48"/>
      <c r="N17" s="43" t="s">
        <v>485</v>
      </c>
      <c r="O17" s="48">
        <v>5</v>
      </c>
      <c r="P17" s="48" t="s">
        <v>506</v>
      </c>
      <c r="Q17" s="33" t="s">
        <v>396</v>
      </c>
      <c r="R17" s="44">
        <v>200</v>
      </c>
      <c r="S17" s="44">
        <v>300</v>
      </c>
      <c r="T17" s="56">
        <f t="shared" si="2"/>
        <v>77627.066</v>
      </c>
      <c r="U17" s="50">
        <v>388135.33</v>
      </c>
      <c r="V17" s="52">
        <v>0</v>
      </c>
      <c r="W17" s="54">
        <v>0</v>
      </c>
      <c r="X17" s="50">
        <f aca="true" t="shared" si="3" ref="X17:X22">U17</f>
        <v>388135.33</v>
      </c>
      <c r="Y17" s="54">
        <v>0</v>
      </c>
      <c r="Z17" s="54">
        <v>0</v>
      </c>
      <c r="AA17" s="48"/>
    </row>
    <row r="18" spans="1:27" s="10" customFormat="1" ht="171">
      <c r="A18" s="60" t="s">
        <v>221</v>
      </c>
      <c r="B18" s="57" t="s">
        <v>151</v>
      </c>
      <c r="C18" s="57" t="s">
        <v>29</v>
      </c>
      <c r="D18" s="57">
        <v>110420244</v>
      </c>
      <c r="E18" s="60" t="s">
        <v>494</v>
      </c>
      <c r="F18" s="59" t="s">
        <v>508</v>
      </c>
      <c r="G18" s="59"/>
      <c r="H18" s="59" t="s">
        <v>60</v>
      </c>
      <c r="I18" s="48"/>
      <c r="J18" s="48"/>
      <c r="K18" s="48"/>
      <c r="L18" s="48"/>
      <c r="M18" s="48"/>
      <c r="N18" s="43" t="s">
        <v>486</v>
      </c>
      <c r="O18" s="48" t="s">
        <v>502</v>
      </c>
      <c r="P18" s="48" t="s">
        <v>506</v>
      </c>
      <c r="Q18" s="33" t="s">
        <v>396</v>
      </c>
      <c r="R18" s="44">
        <v>200</v>
      </c>
      <c r="S18" s="44">
        <v>300</v>
      </c>
      <c r="T18" s="56">
        <f t="shared" si="2"/>
        <v>39144.99571428571</v>
      </c>
      <c r="U18" s="50">
        <v>274014.97</v>
      </c>
      <c r="V18" s="52">
        <v>0</v>
      </c>
      <c r="W18" s="54">
        <v>0</v>
      </c>
      <c r="X18" s="50">
        <f t="shared" si="3"/>
        <v>274014.97</v>
      </c>
      <c r="Y18" s="54">
        <v>0</v>
      </c>
      <c r="Z18" s="54">
        <v>0</v>
      </c>
      <c r="AA18" s="48"/>
    </row>
    <row r="19" spans="1:27" s="10" customFormat="1" ht="142.5">
      <c r="A19" s="60" t="s">
        <v>388</v>
      </c>
      <c r="B19" s="57" t="s">
        <v>151</v>
      </c>
      <c r="C19" s="57" t="s">
        <v>29</v>
      </c>
      <c r="D19" s="57" t="s">
        <v>498</v>
      </c>
      <c r="E19" s="60" t="s">
        <v>495</v>
      </c>
      <c r="F19" s="59" t="s">
        <v>508</v>
      </c>
      <c r="G19" s="59"/>
      <c r="H19" s="59" t="s">
        <v>60</v>
      </c>
      <c r="I19" s="48"/>
      <c r="J19" s="48"/>
      <c r="K19" s="48"/>
      <c r="L19" s="48"/>
      <c r="M19" s="48"/>
      <c r="N19" s="43" t="s">
        <v>487</v>
      </c>
      <c r="O19" s="48">
        <v>8</v>
      </c>
      <c r="P19" s="48" t="s">
        <v>506</v>
      </c>
      <c r="Q19" s="33" t="s">
        <v>396</v>
      </c>
      <c r="R19" s="44">
        <v>200</v>
      </c>
      <c r="S19" s="44">
        <v>300</v>
      </c>
      <c r="T19" s="56">
        <f t="shared" si="2"/>
        <v>38692.705</v>
      </c>
      <c r="U19" s="50">
        <v>309541.64</v>
      </c>
      <c r="V19" s="52">
        <v>0</v>
      </c>
      <c r="W19" s="54">
        <v>0</v>
      </c>
      <c r="X19" s="50">
        <f t="shared" si="3"/>
        <v>309541.64</v>
      </c>
      <c r="Y19" s="54">
        <v>0</v>
      </c>
      <c r="Z19" s="54">
        <v>0</v>
      </c>
      <c r="AA19" s="48"/>
    </row>
    <row r="20" spans="1:27" s="10" customFormat="1" ht="180" customHeight="1">
      <c r="A20" s="60" t="s">
        <v>222</v>
      </c>
      <c r="B20" s="57" t="s">
        <v>151</v>
      </c>
      <c r="C20" s="57" t="s">
        <v>29</v>
      </c>
      <c r="D20" s="57" t="s">
        <v>499</v>
      </c>
      <c r="E20" s="60" t="s">
        <v>496</v>
      </c>
      <c r="F20" s="59" t="s">
        <v>508</v>
      </c>
      <c r="G20" s="59"/>
      <c r="H20" s="59" t="s">
        <v>60</v>
      </c>
      <c r="I20" s="48"/>
      <c r="J20" s="48"/>
      <c r="K20" s="48"/>
      <c r="L20" s="48"/>
      <c r="M20" s="48"/>
      <c r="N20" s="43" t="s">
        <v>488</v>
      </c>
      <c r="O20" s="48" t="s">
        <v>503</v>
      </c>
      <c r="P20" s="48" t="s">
        <v>506</v>
      </c>
      <c r="Q20" s="33" t="s">
        <v>396</v>
      </c>
      <c r="R20" s="44">
        <v>200</v>
      </c>
      <c r="S20" s="44">
        <v>300</v>
      </c>
      <c r="T20" s="56">
        <f t="shared" si="2"/>
        <v>37274.65125</v>
      </c>
      <c r="U20" s="50">
        <v>298197.21</v>
      </c>
      <c r="V20" s="52">
        <v>0</v>
      </c>
      <c r="W20" s="54">
        <v>0</v>
      </c>
      <c r="X20" s="50">
        <f t="shared" si="3"/>
        <v>298197.21</v>
      </c>
      <c r="Y20" s="54">
        <v>0</v>
      </c>
      <c r="Z20" s="54">
        <v>0</v>
      </c>
      <c r="AA20" s="48"/>
    </row>
    <row r="21" spans="1:27" s="10" customFormat="1" ht="155.25" customHeight="1">
      <c r="A21" s="60" t="s">
        <v>223</v>
      </c>
      <c r="B21" s="57" t="s">
        <v>151</v>
      </c>
      <c r="C21" s="57" t="s">
        <v>29</v>
      </c>
      <c r="D21" s="57" t="s">
        <v>500</v>
      </c>
      <c r="E21" s="60" t="s">
        <v>463</v>
      </c>
      <c r="F21" s="59" t="s">
        <v>508</v>
      </c>
      <c r="G21" s="59"/>
      <c r="H21" s="59" t="s">
        <v>60</v>
      </c>
      <c r="I21" s="48"/>
      <c r="J21" s="48"/>
      <c r="K21" s="48"/>
      <c r="L21" s="48"/>
      <c r="M21" s="48"/>
      <c r="N21" s="43" t="s">
        <v>489</v>
      </c>
      <c r="O21" s="48" t="s">
        <v>504</v>
      </c>
      <c r="P21" s="48" t="s">
        <v>533</v>
      </c>
      <c r="Q21" s="33" t="s">
        <v>396</v>
      </c>
      <c r="R21" s="44">
        <v>200</v>
      </c>
      <c r="S21" s="44">
        <v>300</v>
      </c>
      <c r="T21" s="56">
        <f t="shared" si="2"/>
        <v>779374.0000000001</v>
      </c>
      <c r="U21" s="50">
        <v>116906.1</v>
      </c>
      <c r="V21" s="52">
        <v>0</v>
      </c>
      <c r="W21" s="54">
        <v>0</v>
      </c>
      <c r="X21" s="50">
        <f t="shared" si="3"/>
        <v>116906.1</v>
      </c>
      <c r="Y21" s="54">
        <v>0</v>
      </c>
      <c r="Z21" s="54">
        <v>0</v>
      </c>
      <c r="AA21" s="48"/>
    </row>
    <row r="22" spans="1:27" s="10" customFormat="1" ht="142.5">
      <c r="A22" s="60" t="s">
        <v>224</v>
      </c>
      <c r="B22" s="57" t="s">
        <v>151</v>
      </c>
      <c r="C22" s="57" t="s">
        <v>29</v>
      </c>
      <c r="D22" s="57" t="s">
        <v>501</v>
      </c>
      <c r="E22" s="60" t="s">
        <v>497</v>
      </c>
      <c r="F22" s="59" t="s">
        <v>508</v>
      </c>
      <c r="G22" s="59"/>
      <c r="H22" s="59" t="s">
        <v>60</v>
      </c>
      <c r="I22" s="48"/>
      <c r="J22" s="48"/>
      <c r="K22" s="48"/>
      <c r="L22" s="48"/>
      <c r="M22" s="48"/>
      <c r="N22" s="43" t="s">
        <v>490</v>
      </c>
      <c r="O22" s="48" t="s">
        <v>505</v>
      </c>
      <c r="P22" s="48" t="s">
        <v>506</v>
      </c>
      <c r="Q22" s="33" t="s">
        <v>396</v>
      </c>
      <c r="R22" s="44">
        <v>200</v>
      </c>
      <c r="S22" s="44">
        <v>300</v>
      </c>
      <c r="T22" s="56">
        <f t="shared" si="2"/>
        <v>170271.69</v>
      </c>
      <c r="U22" s="50">
        <v>170271.69</v>
      </c>
      <c r="V22" s="52">
        <v>0</v>
      </c>
      <c r="W22" s="54">
        <v>0</v>
      </c>
      <c r="X22" s="50">
        <f t="shared" si="3"/>
        <v>170271.69</v>
      </c>
      <c r="Y22" s="54">
        <v>0</v>
      </c>
      <c r="Z22" s="54">
        <v>0</v>
      </c>
      <c r="AA22" s="48"/>
    </row>
    <row r="23" spans="1:27" s="10" customFormat="1" ht="155.25" customHeight="1">
      <c r="A23" s="60" t="s">
        <v>225</v>
      </c>
      <c r="B23" s="57"/>
      <c r="C23" s="57" t="s">
        <v>29</v>
      </c>
      <c r="D23" s="57">
        <v>110420141</v>
      </c>
      <c r="E23" s="60" t="s">
        <v>425</v>
      </c>
      <c r="F23" s="59" t="s">
        <v>508</v>
      </c>
      <c r="G23" s="59"/>
      <c r="H23" s="59" t="s">
        <v>60</v>
      </c>
      <c r="I23" s="48"/>
      <c r="J23" s="48"/>
      <c r="K23" s="48"/>
      <c r="L23" s="48"/>
      <c r="M23" s="48"/>
      <c r="N23" s="43" t="s">
        <v>426</v>
      </c>
      <c r="O23" s="48">
        <v>4</v>
      </c>
      <c r="P23" s="48" t="s">
        <v>506</v>
      </c>
      <c r="Q23" s="33"/>
      <c r="R23" s="44"/>
      <c r="S23" s="44"/>
      <c r="T23" s="56"/>
      <c r="U23" s="50">
        <v>191878.24</v>
      </c>
      <c r="V23" s="52">
        <f>U23</f>
        <v>191878.24</v>
      </c>
      <c r="W23" s="54"/>
      <c r="X23" s="50">
        <v>0</v>
      </c>
      <c r="Y23" s="54"/>
      <c r="Z23" s="54"/>
      <c r="AA23" s="48"/>
    </row>
    <row r="24" spans="1:27" s="10" customFormat="1" ht="226.5" customHeight="1">
      <c r="A24" s="60" t="s">
        <v>207</v>
      </c>
      <c r="B24" s="57"/>
      <c r="C24" s="57" t="s">
        <v>29</v>
      </c>
      <c r="D24" s="57">
        <v>110420063</v>
      </c>
      <c r="E24" s="60" t="s">
        <v>423</v>
      </c>
      <c r="F24" s="59" t="s">
        <v>508</v>
      </c>
      <c r="G24" s="59"/>
      <c r="H24" s="59" t="s">
        <v>60</v>
      </c>
      <c r="I24" s="48"/>
      <c r="J24" s="48"/>
      <c r="K24" s="48"/>
      <c r="L24" s="48"/>
      <c r="M24" s="48"/>
      <c r="N24" s="43" t="s">
        <v>424</v>
      </c>
      <c r="O24" s="48">
        <v>4</v>
      </c>
      <c r="P24" s="48" t="s">
        <v>506</v>
      </c>
      <c r="Q24" s="33"/>
      <c r="R24" s="44"/>
      <c r="S24" s="44"/>
      <c r="T24" s="56"/>
      <c r="U24" s="50">
        <v>257551.2</v>
      </c>
      <c r="V24" s="52">
        <f>U24</f>
        <v>257551.2</v>
      </c>
      <c r="W24" s="54"/>
      <c r="X24" s="50">
        <v>0</v>
      </c>
      <c r="Y24" s="54"/>
      <c r="Z24" s="54"/>
      <c r="AA24" s="48"/>
    </row>
    <row r="25" spans="1:27" s="10" customFormat="1" ht="114">
      <c r="A25" s="60" t="s">
        <v>208</v>
      </c>
      <c r="B25" s="57" t="s">
        <v>151</v>
      </c>
      <c r="C25" s="57" t="s">
        <v>29</v>
      </c>
      <c r="D25" s="57">
        <v>110420117</v>
      </c>
      <c r="E25" s="60" t="s">
        <v>608</v>
      </c>
      <c r="F25" s="59" t="s">
        <v>508</v>
      </c>
      <c r="G25" s="59"/>
      <c r="H25" s="59" t="s">
        <v>60</v>
      </c>
      <c r="I25" s="48"/>
      <c r="J25" s="48"/>
      <c r="K25" s="48"/>
      <c r="L25" s="48"/>
      <c r="M25" s="48"/>
      <c r="N25" s="43" t="s">
        <v>491</v>
      </c>
      <c r="O25" s="48">
        <v>5</v>
      </c>
      <c r="P25" s="48" t="s">
        <v>506</v>
      </c>
      <c r="Q25" s="33" t="s">
        <v>396</v>
      </c>
      <c r="R25" s="44">
        <v>200</v>
      </c>
      <c r="S25" s="44">
        <v>300</v>
      </c>
      <c r="T25" s="56">
        <f t="shared" si="2"/>
        <v>89975.34</v>
      </c>
      <c r="U25" s="50">
        <f>428454*1.05</f>
        <v>449876.7</v>
      </c>
      <c r="V25" s="52">
        <v>0</v>
      </c>
      <c r="W25" s="54">
        <v>0</v>
      </c>
      <c r="X25" s="50">
        <f>U25</f>
        <v>449876.7</v>
      </c>
      <c r="Y25" s="54">
        <v>0</v>
      </c>
      <c r="Z25" s="54">
        <v>0</v>
      </c>
      <c r="AA25" s="48"/>
    </row>
    <row r="26" spans="1:27" s="10" customFormat="1" ht="199.5">
      <c r="A26" s="60" t="s">
        <v>209</v>
      </c>
      <c r="B26" s="57" t="s">
        <v>151</v>
      </c>
      <c r="C26" s="57" t="s">
        <v>29</v>
      </c>
      <c r="D26" s="57">
        <v>110420115</v>
      </c>
      <c r="E26" s="60" t="s">
        <v>427</v>
      </c>
      <c r="F26" s="59" t="s">
        <v>508</v>
      </c>
      <c r="G26" s="59"/>
      <c r="H26" s="59" t="s">
        <v>60</v>
      </c>
      <c r="I26" s="48"/>
      <c r="J26" s="48"/>
      <c r="K26" s="48"/>
      <c r="L26" s="48"/>
      <c r="M26" s="48"/>
      <c r="N26" s="43" t="s">
        <v>492</v>
      </c>
      <c r="O26" s="48">
        <v>8</v>
      </c>
      <c r="P26" s="48" t="s">
        <v>506</v>
      </c>
      <c r="Q26" s="33" t="s">
        <v>396</v>
      </c>
      <c r="R26" s="44">
        <v>200</v>
      </c>
      <c r="S26" s="44">
        <v>300</v>
      </c>
      <c r="T26" s="56">
        <f t="shared" si="2"/>
        <v>65272.15275</v>
      </c>
      <c r="U26" s="50">
        <f>497311.64*1.05</f>
        <v>522177.222</v>
      </c>
      <c r="V26" s="52">
        <v>0</v>
      </c>
      <c r="W26" s="54">
        <v>0</v>
      </c>
      <c r="X26" s="50">
        <v>522177.22</v>
      </c>
      <c r="Y26" s="54">
        <v>0</v>
      </c>
      <c r="Z26" s="54">
        <v>0</v>
      </c>
      <c r="AA26" s="48"/>
    </row>
    <row r="27" spans="1:36" s="10" customFormat="1" ht="228">
      <c r="A27" s="60" t="s">
        <v>210</v>
      </c>
      <c r="B27" s="57" t="s">
        <v>151</v>
      </c>
      <c r="C27" s="57" t="s">
        <v>29</v>
      </c>
      <c r="D27" s="57">
        <v>110420115</v>
      </c>
      <c r="E27" s="60" t="s">
        <v>427</v>
      </c>
      <c r="F27" s="59" t="s">
        <v>508</v>
      </c>
      <c r="G27" s="59"/>
      <c r="H27" s="59" t="s">
        <v>60</v>
      </c>
      <c r="I27" s="57"/>
      <c r="J27" s="57"/>
      <c r="K27" s="57"/>
      <c r="L27" s="57"/>
      <c r="M27" s="59"/>
      <c r="N27" s="43" t="s">
        <v>428</v>
      </c>
      <c r="O27" s="48">
        <v>7</v>
      </c>
      <c r="P27" s="48" t="s">
        <v>506</v>
      </c>
      <c r="Q27" s="33" t="s">
        <v>396</v>
      </c>
      <c r="R27" s="44">
        <v>200</v>
      </c>
      <c r="S27" s="44">
        <v>300</v>
      </c>
      <c r="T27" s="56">
        <f t="shared" si="2"/>
        <v>62590.49107142857</v>
      </c>
      <c r="U27" s="50">
        <f>417269.95*1.05-0.01</f>
        <v>438133.4375</v>
      </c>
      <c r="V27" s="52">
        <f>U27-X27</f>
        <v>374872.1875</v>
      </c>
      <c r="W27" s="54">
        <v>0</v>
      </c>
      <c r="X27" s="50">
        <v>63261.25</v>
      </c>
      <c r="Y27" s="54">
        <v>0</v>
      </c>
      <c r="Z27" s="54">
        <v>0</v>
      </c>
      <c r="AA27" s="44"/>
      <c r="AB27" s="7"/>
      <c r="AC27" s="18"/>
      <c r="AD27" s="19"/>
      <c r="AE27" s="19"/>
      <c r="AF27" s="18"/>
      <c r="AG27" s="18"/>
      <c r="AH27" s="18"/>
      <c r="AI27" s="18"/>
      <c r="AJ27" s="7"/>
    </row>
    <row r="28" spans="1:27" s="49" customFormat="1" ht="57" customHeight="1">
      <c r="A28" s="39"/>
      <c r="B28" s="32"/>
      <c r="C28" s="32"/>
      <c r="D28" s="32"/>
      <c r="E28" s="35"/>
      <c r="F28" s="35"/>
      <c r="G28" s="35"/>
      <c r="H28" s="35"/>
      <c r="I28" s="39"/>
      <c r="J28" s="39"/>
      <c r="K28" s="39"/>
      <c r="L28" s="39"/>
      <c r="M28" s="35"/>
      <c r="N28" s="498" t="s">
        <v>397</v>
      </c>
      <c r="O28" s="498"/>
      <c r="P28" s="498"/>
      <c r="Q28" s="39"/>
      <c r="U28" s="40">
        <f aca="true" t="shared" si="4" ref="U28:Z28">SUM(U16:U27)</f>
        <v>3824301.6295000007</v>
      </c>
      <c r="V28" s="40">
        <f t="shared" si="4"/>
        <v>824301.6275</v>
      </c>
      <c r="W28" s="40">
        <f t="shared" si="4"/>
        <v>0</v>
      </c>
      <c r="X28" s="40">
        <f t="shared" si="4"/>
        <v>3000000</v>
      </c>
      <c r="Y28" s="40">
        <f t="shared" si="4"/>
        <v>0</v>
      </c>
      <c r="Z28" s="40">
        <f t="shared" si="4"/>
        <v>0</v>
      </c>
      <c r="AA28" s="39"/>
    </row>
    <row r="29" spans="1:27" s="10" customFormat="1" ht="38.25" customHeight="1">
      <c r="A29" s="11"/>
      <c r="B29" s="31"/>
      <c r="C29" s="31"/>
      <c r="D29" s="31"/>
      <c r="E29" s="34"/>
      <c r="F29" s="34"/>
      <c r="G29" s="34"/>
      <c r="H29" s="34"/>
      <c r="I29" s="11"/>
      <c r="J29" s="11"/>
      <c r="K29" s="11"/>
      <c r="L29" s="11"/>
      <c r="M29" s="34"/>
      <c r="N29" s="11"/>
      <c r="O29" s="11"/>
      <c r="P29" s="11"/>
      <c r="Q29" s="11"/>
      <c r="R29" s="8"/>
      <c r="S29" s="8"/>
      <c r="T29" s="8"/>
      <c r="U29" s="23"/>
      <c r="V29" s="23"/>
      <c r="W29" s="23"/>
      <c r="X29" s="23"/>
      <c r="Y29" s="23"/>
      <c r="Z29" s="23"/>
      <c r="AA29" s="14"/>
    </row>
    <row r="30" spans="1:27" s="10" customFormat="1" ht="42" customHeight="1">
      <c r="A30" s="11"/>
      <c r="B30" s="31"/>
      <c r="C30" s="135"/>
      <c r="D30" s="135"/>
      <c r="E30" s="136"/>
      <c r="F30" s="136"/>
      <c r="G30" s="136"/>
      <c r="H30" s="34"/>
      <c r="I30" s="11"/>
      <c r="J30" s="11"/>
      <c r="K30" s="11"/>
      <c r="L30" s="11"/>
      <c r="M30" s="34"/>
      <c r="N30" s="507" t="s">
        <v>607</v>
      </c>
      <c r="O30" s="507"/>
      <c r="P30" s="507"/>
      <c r="Q30" s="507"/>
      <c r="R30" s="507"/>
      <c r="S30" s="507"/>
      <c r="T30" s="507"/>
      <c r="U30" s="507"/>
      <c r="V30" s="507"/>
      <c r="W30" s="13"/>
      <c r="X30" s="13"/>
      <c r="Y30" s="13"/>
      <c r="Z30" s="13"/>
      <c r="AA30" s="14"/>
    </row>
    <row r="31" spans="3:26" ht="19.5" customHeight="1">
      <c r="C31" s="154"/>
      <c r="D31" s="154"/>
      <c r="E31" s="197"/>
      <c r="F31" s="198"/>
      <c r="G31" s="198"/>
      <c r="N31" s="79"/>
      <c r="O31" s="80"/>
      <c r="P31" s="79"/>
      <c r="Q31" s="189"/>
      <c r="R31" s="80"/>
      <c r="S31" s="80"/>
      <c r="T31" s="81"/>
      <c r="U31" s="190"/>
      <c r="V31" s="25"/>
      <c r="W31" s="22"/>
      <c r="X31" s="22"/>
      <c r="Y31" s="22"/>
      <c r="Z31" s="22"/>
    </row>
    <row r="32" spans="3:26" ht="106.5" customHeight="1">
      <c r="C32" s="154"/>
      <c r="D32" s="157"/>
      <c r="E32" s="140"/>
      <c r="F32" s="198"/>
      <c r="G32" s="198"/>
      <c r="M32" s="492" t="s">
        <v>193</v>
      </c>
      <c r="N32" s="507" t="s">
        <v>176</v>
      </c>
      <c r="O32" s="228"/>
      <c r="P32" s="170" t="str">
        <f>V6</f>
        <v>Recursos del Fondo (FAIS-Ramo 33) 2016</v>
      </c>
      <c r="Q32" s="195"/>
      <c r="R32" s="181"/>
      <c r="S32" s="181"/>
      <c r="T32" s="229"/>
      <c r="U32" s="170" t="str">
        <f>X6</f>
        <v>Recursos Estatal</v>
      </c>
      <c r="V32" s="182" t="str">
        <f>Z6</f>
        <v>Aportacion Beneficiarios</v>
      </c>
      <c r="W32" s="22"/>
      <c r="X32" s="22"/>
      <c r="Y32" s="22"/>
      <c r="Z32" s="22"/>
    </row>
    <row r="33" spans="3:26" ht="78.75" customHeight="1">
      <c r="C33" s="154"/>
      <c r="D33" s="158"/>
      <c r="E33" s="140"/>
      <c r="F33" s="510"/>
      <c r="G33" s="510"/>
      <c r="M33" s="493"/>
      <c r="N33" s="507"/>
      <c r="O33" s="212" t="s">
        <v>361</v>
      </c>
      <c r="P33" s="213">
        <f>V9</f>
        <v>640000</v>
      </c>
      <c r="Q33" s="73"/>
      <c r="R33" s="193"/>
      <c r="S33" s="193"/>
      <c r="T33" s="73"/>
      <c r="U33" s="230">
        <f>X9</f>
        <v>0</v>
      </c>
      <c r="V33" s="230">
        <v>0</v>
      </c>
      <c r="W33" s="30"/>
      <c r="X33" s="22"/>
      <c r="Y33" s="22"/>
      <c r="Z33" s="22"/>
    </row>
    <row r="34" spans="3:26" ht="78.75" customHeight="1">
      <c r="C34" s="154"/>
      <c r="D34" s="158"/>
      <c r="E34" s="140"/>
      <c r="F34" s="198"/>
      <c r="G34" s="198"/>
      <c r="M34" s="493"/>
      <c r="N34" s="507"/>
      <c r="O34" s="170" t="s">
        <v>109</v>
      </c>
      <c r="P34" s="168">
        <f>V13</f>
        <v>1680000</v>
      </c>
      <c r="Q34" s="73"/>
      <c r="R34" s="193"/>
      <c r="S34" s="193"/>
      <c r="T34" s="73"/>
      <c r="U34" s="230">
        <f>X10</f>
        <v>0</v>
      </c>
      <c r="V34" s="230">
        <v>0</v>
      </c>
      <c r="W34" s="22"/>
      <c r="X34" s="22"/>
      <c r="Y34" s="22"/>
      <c r="Z34" s="22"/>
    </row>
    <row r="35" spans="3:26" ht="78.75" customHeight="1">
      <c r="C35" s="154"/>
      <c r="D35" s="158"/>
      <c r="E35" s="140"/>
      <c r="F35" s="510"/>
      <c r="G35" s="510"/>
      <c r="M35" s="506"/>
      <c r="N35" s="520"/>
      <c r="O35" s="231" t="s">
        <v>362</v>
      </c>
      <c r="P35" s="232">
        <f>V28</f>
        <v>824301.6275</v>
      </c>
      <c r="Q35" s="73"/>
      <c r="R35" s="193"/>
      <c r="S35" s="193"/>
      <c r="T35" s="73"/>
      <c r="U35" s="230">
        <f>X28</f>
        <v>3000000</v>
      </c>
      <c r="V35" s="230">
        <v>0</v>
      </c>
      <c r="W35" s="22"/>
      <c r="X35" s="22"/>
      <c r="Y35" s="22"/>
      <c r="Z35" s="22"/>
    </row>
    <row r="36" spans="3:26" ht="78.75" customHeight="1">
      <c r="C36" s="154"/>
      <c r="D36" s="158"/>
      <c r="E36" s="140"/>
      <c r="F36" s="198"/>
      <c r="G36" s="198"/>
      <c r="M36" s="84"/>
      <c r="N36" s="220" t="s">
        <v>196</v>
      </c>
      <c r="O36" s="220"/>
      <c r="P36" s="233">
        <f>SUM(P33:P35)</f>
        <v>3144301.6275</v>
      </c>
      <c r="Q36" s="234"/>
      <c r="R36" s="181"/>
      <c r="S36" s="181"/>
      <c r="T36" s="195"/>
      <c r="U36" s="168">
        <f>SUM(U33:U35)</f>
        <v>3000000</v>
      </c>
      <c r="V36" s="235">
        <f>SUM(V33:V35)</f>
        <v>0</v>
      </c>
      <c r="W36" s="22"/>
      <c r="X36" s="22"/>
      <c r="Y36" s="22"/>
      <c r="Z36" s="22"/>
    </row>
    <row r="37" spans="3:26" ht="30" customHeight="1">
      <c r="C37" s="154"/>
      <c r="D37" s="154"/>
      <c r="E37" s="199"/>
      <c r="F37" s="510"/>
      <c r="G37" s="510"/>
      <c r="N37" s="94"/>
      <c r="O37" s="108"/>
      <c r="P37" s="86"/>
      <c r="R37" s="95"/>
      <c r="S37" s="90"/>
      <c r="T37" s="1"/>
      <c r="U37" s="86"/>
      <c r="V37" s="22"/>
      <c r="W37" s="22"/>
      <c r="X37" s="22"/>
      <c r="Y37" s="22"/>
      <c r="Z37" s="22"/>
    </row>
    <row r="38" spans="2:26" s="7" customFormat="1" ht="30" customHeight="1">
      <c r="B38" s="33"/>
      <c r="C38" s="154"/>
      <c r="D38" s="154"/>
      <c r="E38" s="197"/>
      <c r="F38" s="198"/>
      <c r="G38" s="198"/>
      <c r="H38" s="78"/>
      <c r="M38" s="37"/>
      <c r="N38" s="24"/>
      <c r="O38" s="26"/>
      <c r="P38" s="26"/>
      <c r="R38" s="9"/>
      <c r="S38" s="9"/>
      <c r="T38" s="18"/>
      <c r="U38" s="19"/>
      <c r="V38" s="18"/>
      <c r="W38" s="18"/>
      <c r="X38" s="18"/>
      <c r="Y38" s="18"/>
      <c r="Z38" s="18"/>
    </row>
    <row r="39" spans="3:20" ht="30" customHeight="1">
      <c r="C39" s="154"/>
      <c r="D39" s="154"/>
      <c r="E39" s="197"/>
      <c r="F39" s="198"/>
      <c r="G39" s="198"/>
      <c r="R39" s="30"/>
      <c r="S39" s="30"/>
      <c r="T39" s="29"/>
    </row>
    <row r="40" spans="3:18" ht="30" customHeight="1">
      <c r="C40" s="154"/>
      <c r="D40" s="154"/>
      <c r="E40" s="508"/>
      <c r="F40" s="198"/>
      <c r="G40" s="198"/>
      <c r="N40" s="79"/>
      <c r="O40" s="114"/>
      <c r="P40" s="70"/>
      <c r="R40" s="66"/>
    </row>
    <row r="41" spans="3:16" ht="30" customHeight="1">
      <c r="C41" s="154"/>
      <c r="D41" s="154"/>
      <c r="E41" s="509"/>
      <c r="F41" s="198"/>
      <c r="G41" s="198"/>
      <c r="N41" s="70"/>
      <c r="P41" s="73"/>
    </row>
    <row r="42" spans="3:15" ht="30" customHeight="1">
      <c r="C42" s="154"/>
      <c r="D42" s="154"/>
      <c r="E42" s="509"/>
      <c r="F42" s="198"/>
      <c r="G42" s="198"/>
      <c r="N42" s="73"/>
      <c r="O42" s="80"/>
    </row>
    <row r="43" spans="3:16" ht="30" customHeight="1">
      <c r="C43" s="154"/>
      <c r="D43" s="154"/>
      <c r="E43" s="197"/>
      <c r="F43" s="198"/>
      <c r="G43" s="198"/>
      <c r="N43" s="73"/>
      <c r="P43" s="73"/>
    </row>
    <row r="44" spans="3:16" ht="30" customHeight="1">
      <c r="C44" s="154"/>
      <c r="D44" s="154"/>
      <c r="E44" s="197"/>
      <c r="F44" s="198"/>
      <c r="G44" s="198"/>
      <c r="P44" s="112"/>
    </row>
    <row r="45" spans="3:14" ht="30" customHeight="1">
      <c r="C45" s="154"/>
      <c r="D45" s="154"/>
      <c r="E45" s="184"/>
      <c r="F45" s="510"/>
      <c r="G45" s="510"/>
      <c r="N45" s="113"/>
    </row>
    <row r="46" spans="3:7" ht="30" customHeight="1">
      <c r="C46" s="154"/>
      <c r="D46" s="154"/>
      <c r="E46" s="197"/>
      <c r="F46" s="198"/>
      <c r="G46" s="198"/>
    </row>
    <row r="47" spans="3:7" ht="30" customHeight="1">
      <c r="C47" s="154"/>
      <c r="D47" s="154"/>
      <c r="E47" s="197"/>
      <c r="F47" s="198"/>
      <c r="G47" s="198"/>
    </row>
    <row r="48" spans="3:21" ht="30" customHeight="1">
      <c r="C48" s="154"/>
      <c r="D48" s="154"/>
      <c r="E48" s="197"/>
      <c r="F48" s="198"/>
      <c r="G48" s="198"/>
      <c r="R48" s="1"/>
      <c r="S48" s="1"/>
      <c r="T48" s="1"/>
      <c r="U48" s="1"/>
    </row>
    <row r="49" spans="3:21" ht="30" customHeight="1">
      <c r="C49" s="154"/>
      <c r="D49" s="154"/>
      <c r="E49" s="197"/>
      <c r="F49" s="198"/>
      <c r="G49" s="198"/>
      <c r="R49" s="1"/>
      <c r="S49" s="1"/>
      <c r="T49" s="1"/>
      <c r="U49" s="1"/>
    </row>
    <row r="50" spans="3:26" ht="30" customHeight="1">
      <c r="C50" s="154"/>
      <c r="D50" s="154"/>
      <c r="E50" s="197"/>
      <c r="F50" s="198"/>
      <c r="G50" s="198"/>
      <c r="N50" s="27"/>
      <c r="R50" s="1"/>
      <c r="S50" s="1"/>
      <c r="T50" s="1"/>
      <c r="U50" s="1"/>
      <c r="V50" s="22"/>
      <c r="W50" s="22"/>
      <c r="X50" s="22"/>
      <c r="Y50" s="22"/>
      <c r="Z50" s="22"/>
    </row>
    <row r="51" spans="3:26" ht="30" customHeight="1">
      <c r="C51" s="154"/>
      <c r="D51" s="154"/>
      <c r="E51" s="197"/>
      <c r="F51" s="198"/>
      <c r="G51" s="198"/>
      <c r="N51" s="27"/>
      <c r="R51" s="1"/>
      <c r="S51" s="1"/>
      <c r="T51" s="1"/>
      <c r="U51" s="1"/>
      <c r="V51" s="22"/>
      <c r="W51" s="22"/>
      <c r="X51" s="22"/>
      <c r="Y51" s="22"/>
      <c r="Z51" s="22"/>
    </row>
    <row r="52" spans="3:21" ht="30" customHeight="1">
      <c r="C52" s="154"/>
      <c r="D52" s="154"/>
      <c r="E52" s="197"/>
      <c r="F52" s="198"/>
      <c r="G52" s="198"/>
      <c r="N52" s="27"/>
      <c r="R52" s="1"/>
      <c r="S52" s="1"/>
      <c r="T52" s="1"/>
      <c r="U52" s="1"/>
    </row>
    <row r="53" spans="3:21" ht="30" customHeight="1">
      <c r="C53" s="154"/>
      <c r="D53" s="154"/>
      <c r="E53" s="197"/>
      <c r="F53" s="198"/>
      <c r="G53" s="198"/>
      <c r="N53" s="27"/>
      <c r="R53" s="1"/>
      <c r="S53" s="1"/>
      <c r="T53" s="1"/>
      <c r="U53" s="1"/>
    </row>
    <row r="54" spans="3:21" ht="30" customHeight="1">
      <c r="C54" s="154"/>
      <c r="D54" s="154"/>
      <c r="E54" s="197"/>
      <c r="F54" s="198"/>
      <c r="G54" s="198"/>
      <c r="N54" s="27"/>
      <c r="R54" s="1"/>
      <c r="S54" s="1"/>
      <c r="T54" s="1"/>
      <c r="U54" s="1"/>
    </row>
    <row r="55" spans="3:14" ht="30" customHeight="1">
      <c r="C55" s="154"/>
      <c r="D55" s="154"/>
      <c r="E55" s="197"/>
      <c r="F55" s="198"/>
      <c r="G55" s="198"/>
      <c r="N55" s="27"/>
    </row>
    <row r="56" spans="3:14" ht="30" customHeight="1">
      <c r="C56" s="154"/>
      <c r="D56" s="154"/>
      <c r="E56" s="197"/>
      <c r="F56" s="198"/>
      <c r="G56" s="198"/>
      <c r="N56" s="27"/>
    </row>
    <row r="57" spans="3:14" ht="30" customHeight="1">
      <c r="C57" s="154"/>
      <c r="D57" s="154"/>
      <c r="E57" s="197"/>
      <c r="F57" s="198"/>
      <c r="G57" s="198"/>
      <c r="N57" s="27"/>
    </row>
    <row r="58" spans="3:14" ht="30" customHeight="1">
      <c r="C58" s="154"/>
      <c r="D58" s="154"/>
      <c r="E58" s="197"/>
      <c r="F58" s="198"/>
      <c r="G58" s="198"/>
      <c r="N58" s="27"/>
    </row>
    <row r="59" spans="3:14" ht="30" customHeight="1">
      <c r="C59" s="154"/>
      <c r="D59" s="154"/>
      <c r="E59" s="197"/>
      <c r="F59" s="198"/>
      <c r="G59" s="198"/>
      <c r="N59" s="27"/>
    </row>
    <row r="60" spans="3:14" ht="30" customHeight="1">
      <c r="C60" s="154"/>
      <c r="D60" s="154"/>
      <c r="E60" s="197"/>
      <c r="F60" s="198"/>
      <c r="G60" s="198"/>
      <c r="N60" s="27"/>
    </row>
    <row r="61" spans="3:14" ht="30" customHeight="1">
      <c r="C61" s="154"/>
      <c r="D61" s="154"/>
      <c r="E61" s="197"/>
      <c r="F61" s="198"/>
      <c r="G61" s="198"/>
      <c r="N61" s="27"/>
    </row>
    <row r="62" spans="3:14" ht="30" customHeight="1">
      <c r="C62" s="154"/>
      <c r="D62" s="154"/>
      <c r="E62" s="197"/>
      <c r="F62" s="198"/>
      <c r="G62" s="198"/>
      <c r="N62" s="27"/>
    </row>
    <row r="63" spans="3:14" ht="30" customHeight="1">
      <c r="C63" s="154"/>
      <c r="D63" s="154"/>
      <c r="E63" s="197"/>
      <c r="F63" s="198"/>
      <c r="G63" s="198"/>
      <c r="N63" s="27"/>
    </row>
    <row r="64" spans="3:14" ht="30" customHeight="1">
      <c r="C64" s="154"/>
      <c r="D64" s="154"/>
      <c r="E64" s="197"/>
      <c r="F64" s="198"/>
      <c r="G64" s="198"/>
      <c r="N64" s="27"/>
    </row>
    <row r="65" spans="3:14" ht="30" customHeight="1">
      <c r="C65" s="154"/>
      <c r="D65" s="154"/>
      <c r="E65" s="197"/>
      <c r="F65" s="198"/>
      <c r="G65" s="198"/>
      <c r="N65" s="27"/>
    </row>
    <row r="66" spans="3:14" ht="30" customHeight="1">
      <c r="C66" s="154"/>
      <c r="D66" s="154"/>
      <c r="E66" s="197"/>
      <c r="F66" s="198"/>
      <c r="G66" s="198"/>
      <c r="N66" s="27"/>
    </row>
    <row r="67" spans="3:14" ht="30" customHeight="1">
      <c r="C67" s="154"/>
      <c r="D67" s="154"/>
      <c r="E67" s="197"/>
      <c r="F67" s="198"/>
      <c r="G67" s="198"/>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row r="91" ht="30" customHeight="1">
      <c r="N91" s="27"/>
    </row>
    <row r="92" ht="30" customHeight="1">
      <c r="N92" s="27"/>
    </row>
    <row r="93" ht="30" customHeight="1">
      <c r="N93" s="27"/>
    </row>
    <row r="94" ht="30" customHeight="1">
      <c r="N94" s="27"/>
    </row>
    <row r="95" ht="30" customHeight="1">
      <c r="N95" s="27"/>
    </row>
    <row r="96" ht="30" customHeight="1">
      <c r="N96" s="27"/>
    </row>
    <row r="97" ht="30" customHeight="1">
      <c r="N97" s="27"/>
    </row>
    <row r="98" ht="30" customHeight="1">
      <c r="N98" s="27"/>
    </row>
    <row r="99" ht="30" customHeight="1">
      <c r="N99" s="27"/>
    </row>
    <row r="100" ht="30" customHeight="1">
      <c r="N100" s="27"/>
    </row>
    <row r="101" ht="30" customHeight="1">
      <c r="N101" s="27"/>
    </row>
    <row r="102" ht="30" customHeight="1">
      <c r="N102" s="27"/>
    </row>
  </sheetData>
  <sheetProtection/>
  <protectedRanges>
    <protectedRange password="DC41" sqref="N8" name="Rango1_1"/>
  </protectedRanges>
  <mergeCells count="22">
    <mergeCell ref="G1:W1"/>
    <mergeCell ref="G2:W2"/>
    <mergeCell ref="G3:X3"/>
    <mergeCell ref="W4:Y4"/>
    <mergeCell ref="A5:H5"/>
    <mergeCell ref="I5:M5"/>
    <mergeCell ref="N5:S5"/>
    <mergeCell ref="T5:Z5"/>
    <mergeCell ref="N30:V30"/>
    <mergeCell ref="F33:G33"/>
    <mergeCell ref="A7:AA7"/>
    <mergeCell ref="N9:P9"/>
    <mergeCell ref="A11:AA11"/>
    <mergeCell ref="N13:P13"/>
    <mergeCell ref="A15:AA15"/>
    <mergeCell ref="N28:P28"/>
    <mergeCell ref="F37:G37"/>
    <mergeCell ref="E40:E42"/>
    <mergeCell ref="F45:G45"/>
    <mergeCell ref="F35:G35"/>
    <mergeCell ref="M32:M35"/>
    <mergeCell ref="N32:N35"/>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AJ89"/>
  <sheetViews>
    <sheetView view="pageBreakPreview" zoomScale="25" zoomScaleNormal="40" zoomScaleSheetLayoutView="25" zoomScalePageLayoutView="0" workbookViewId="0" topLeftCell="A10">
      <selection activeCell="Y28" sqref="Y28"/>
    </sheetView>
  </sheetViews>
  <sheetFormatPr defaultColWidth="15.28125" defaultRowHeight="30" customHeight="1"/>
  <cols>
    <col min="1" max="1" width="14.7109375" style="238" customWidth="1"/>
    <col min="2" max="2" width="22.140625" style="123" hidden="1" customWidth="1"/>
    <col min="3" max="3" width="22.28125" style="123" customWidth="1"/>
    <col min="4" max="4" width="38.28125" style="123" customWidth="1"/>
    <col min="5" max="5" width="56.8515625" style="239" customWidth="1"/>
    <col min="6" max="6" width="19.421875" style="240" customWidth="1"/>
    <col min="7" max="7" width="20.00390625" style="240" customWidth="1"/>
    <col min="8" max="8" width="21.57421875" style="240" customWidth="1"/>
    <col min="9" max="9" width="21.7109375" style="238" hidden="1" customWidth="1"/>
    <col min="10" max="10" width="29.7109375" style="238" hidden="1" customWidth="1"/>
    <col min="11" max="11" width="33.57421875" style="238" hidden="1" customWidth="1"/>
    <col min="12" max="12" width="31.8515625" style="238" hidden="1" customWidth="1"/>
    <col min="13" max="13" width="40.8515625" style="239" hidden="1" customWidth="1"/>
    <col min="14" max="14" width="58.140625" style="238" customWidth="1"/>
    <col min="15" max="15" width="32.7109375" style="244" customWidth="1"/>
    <col min="16" max="16" width="31.00390625" style="238" customWidth="1"/>
    <col min="17" max="17" width="34.140625" style="238" hidden="1" customWidth="1"/>
    <col min="18" max="18" width="32.8515625" style="244" hidden="1" customWidth="1"/>
    <col min="19" max="19" width="31.57421875" style="244" hidden="1" customWidth="1"/>
    <col min="20" max="20" width="31.28125" style="245" hidden="1" customWidth="1"/>
    <col min="21" max="21" width="39.421875" style="246" customWidth="1"/>
    <col min="22" max="22" width="38.7109375" style="245" customWidth="1"/>
    <col min="23" max="23" width="33.421875" style="245" customWidth="1"/>
    <col min="24" max="24" width="36.28125" style="245" customWidth="1"/>
    <col min="25" max="25" width="50.140625" style="245" bestFit="1" customWidth="1"/>
    <col min="26" max="26" width="28.421875" style="245" bestFit="1" customWidth="1"/>
    <col min="27" max="27" width="39.140625" style="238" customWidth="1"/>
    <col min="28" max="28" width="15.28125" style="1" customWidth="1"/>
    <col min="29" max="29" width="44.7109375" style="1" customWidth="1"/>
    <col min="30" max="16384" width="15.28125" style="1" customWidth="1"/>
  </cols>
  <sheetData>
    <row r="1" spans="7:26" ht="45" customHeight="1">
      <c r="G1" s="458" t="s">
        <v>0</v>
      </c>
      <c r="H1" s="458"/>
      <c r="I1" s="458"/>
      <c r="J1" s="458"/>
      <c r="K1" s="458"/>
      <c r="L1" s="458"/>
      <c r="M1" s="458"/>
      <c r="N1" s="458"/>
      <c r="O1" s="458"/>
      <c r="P1" s="458"/>
      <c r="Q1" s="458"/>
      <c r="R1" s="458"/>
      <c r="S1" s="458"/>
      <c r="T1" s="458"/>
      <c r="U1" s="458"/>
      <c r="V1" s="458"/>
      <c r="W1" s="458"/>
      <c r="X1" s="241"/>
      <c r="Y1" s="241"/>
      <c r="Z1" s="241"/>
    </row>
    <row r="2" spans="7:26" ht="45" customHeight="1">
      <c r="G2" s="457" t="s">
        <v>1</v>
      </c>
      <c r="H2" s="457"/>
      <c r="I2" s="457"/>
      <c r="J2" s="457"/>
      <c r="K2" s="457"/>
      <c r="L2" s="457"/>
      <c r="M2" s="457"/>
      <c r="N2" s="457"/>
      <c r="O2" s="457"/>
      <c r="P2" s="457"/>
      <c r="Q2" s="457"/>
      <c r="R2" s="457"/>
      <c r="S2" s="457"/>
      <c r="T2" s="457"/>
      <c r="U2" s="457"/>
      <c r="V2" s="457"/>
      <c r="W2" s="457"/>
      <c r="X2" s="242"/>
      <c r="Y2" s="242"/>
      <c r="Z2" s="241"/>
    </row>
    <row r="3" spans="7:26" ht="138.75" customHeight="1">
      <c r="G3" s="465" t="s">
        <v>509</v>
      </c>
      <c r="H3" s="465"/>
      <c r="I3" s="465"/>
      <c r="J3" s="465"/>
      <c r="K3" s="465"/>
      <c r="L3" s="465"/>
      <c r="M3" s="465"/>
      <c r="N3" s="465"/>
      <c r="O3" s="465"/>
      <c r="P3" s="465"/>
      <c r="Q3" s="465"/>
      <c r="R3" s="465"/>
      <c r="S3" s="465"/>
      <c r="T3" s="465"/>
      <c r="U3" s="465"/>
      <c r="V3" s="465"/>
      <c r="W3" s="465"/>
      <c r="X3" s="465"/>
      <c r="Y3" s="243"/>
      <c r="Z3" s="243"/>
    </row>
    <row r="4" spans="23:26" ht="48.75" customHeight="1">
      <c r="W4" s="461" t="s">
        <v>441</v>
      </c>
      <c r="X4" s="461"/>
      <c r="Y4" s="461"/>
      <c r="Z4" s="247"/>
    </row>
    <row r="5" spans="1:27" s="97" customFormat="1" ht="100.5" customHeight="1">
      <c r="A5" s="459" t="s">
        <v>2</v>
      </c>
      <c r="B5" s="459"/>
      <c r="C5" s="459"/>
      <c r="D5" s="459"/>
      <c r="E5" s="459"/>
      <c r="F5" s="459"/>
      <c r="G5" s="459"/>
      <c r="H5" s="459"/>
      <c r="I5" s="459" t="s">
        <v>3</v>
      </c>
      <c r="J5" s="459"/>
      <c r="K5" s="459"/>
      <c r="L5" s="459"/>
      <c r="M5" s="459"/>
      <c r="N5" s="459" t="s">
        <v>4</v>
      </c>
      <c r="O5" s="459"/>
      <c r="P5" s="459"/>
      <c r="Q5" s="459"/>
      <c r="R5" s="459"/>
      <c r="S5" s="459"/>
      <c r="T5" s="460" t="s">
        <v>5</v>
      </c>
      <c r="U5" s="460"/>
      <c r="V5" s="460"/>
      <c r="W5" s="460"/>
      <c r="X5" s="460"/>
      <c r="Y5" s="460"/>
      <c r="Z5" s="460"/>
      <c r="AA5" s="248"/>
    </row>
    <row r="6" spans="1:27" s="104" customFormat="1" ht="177" customHeight="1">
      <c r="A6" s="249" t="s">
        <v>399</v>
      </c>
      <c r="B6" s="249" t="s">
        <v>6</v>
      </c>
      <c r="C6" s="249" t="s">
        <v>7</v>
      </c>
      <c r="D6" s="249" t="s">
        <v>8</v>
      </c>
      <c r="E6" s="249" t="s">
        <v>9</v>
      </c>
      <c r="F6" s="250" t="s">
        <v>10</v>
      </c>
      <c r="G6" s="249" t="s">
        <v>11</v>
      </c>
      <c r="H6" s="250" t="s">
        <v>12</v>
      </c>
      <c r="I6" s="249" t="s">
        <v>13</v>
      </c>
      <c r="J6" s="249" t="s">
        <v>14</v>
      </c>
      <c r="K6" s="249" t="s">
        <v>15</v>
      </c>
      <c r="L6" s="249" t="s">
        <v>16</v>
      </c>
      <c r="M6" s="249" t="s">
        <v>17</v>
      </c>
      <c r="N6" s="250" t="s">
        <v>18</v>
      </c>
      <c r="O6" s="250" t="s">
        <v>19</v>
      </c>
      <c r="P6" s="249" t="s">
        <v>20</v>
      </c>
      <c r="Q6" s="249" t="s">
        <v>21</v>
      </c>
      <c r="R6" s="250" t="s">
        <v>22</v>
      </c>
      <c r="S6" s="250" t="s">
        <v>23</v>
      </c>
      <c r="T6" s="251" t="s">
        <v>24</v>
      </c>
      <c r="U6" s="251" t="s">
        <v>25</v>
      </c>
      <c r="V6" s="251" t="s">
        <v>512</v>
      </c>
      <c r="W6" s="251" t="s">
        <v>407</v>
      </c>
      <c r="X6" s="251" t="s">
        <v>408</v>
      </c>
      <c r="Y6" s="251" t="s">
        <v>409</v>
      </c>
      <c r="Z6" s="251" t="s">
        <v>410</v>
      </c>
      <c r="AA6" s="252" t="s">
        <v>27</v>
      </c>
    </row>
    <row r="7" spans="1:27" s="115" customFormat="1" ht="42" customHeight="1">
      <c r="A7" s="474" t="s">
        <v>28</v>
      </c>
      <c r="B7" s="474"/>
      <c r="C7" s="474"/>
      <c r="D7" s="474"/>
      <c r="E7" s="474"/>
      <c r="F7" s="474"/>
      <c r="G7" s="474"/>
      <c r="H7" s="474"/>
      <c r="I7" s="474"/>
      <c r="J7" s="474"/>
      <c r="K7" s="474"/>
      <c r="L7" s="474"/>
      <c r="M7" s="474"/>
      <c r="N7" s="474"/>
      <c r="O7" s="474"/>
      <c r="P7" s="474"/>
      <c r="Q7" s="474"/>
      <c r="R7" s="474"/>
      <c r="S7" s="474"/>
      <c r="T7" s="474"/>
      <c r="U7" s="474"/>
      <c r="V7" s="474"/>
      <c r="W7" s="474"/>
      <c r="X7" s="474"/>
      <c r="Y7" s="474"/>
      <c r="Z7" s="474"/>
      <c r="AA7" s="474"/>
    </row>
    <row r="8" spans="1:27" s="321" customFormat="1" ht="264.75" customHeight="1">
      <c r="A8" s="308">
        <v>1</v>
      </c>
      <c r="B8" s="309" t="s">
        <v>151</v>
      </c>
      <c r="C8" s="309" t="s">
        <v>29</v>
      </c>
      <c r="D8" s="309">
        <v>110420043</v>
      </c>
      <c r="E8" s="308" t="s">
        <v>511</v>
      </c>
      <c r="F8" s="310" t="s">
        <v>59</v>
      </c>
      <c r="G8" s="311" t="s">
        <v>31</v>
      </c>
      <c r="H8" s="311" t="s">
        <v>32</v>
      </c>
      <c r="I8" s="309" t="s">
        <v>33</v>
      </c>
      <c r="J8" s="309" t="s">
        <v>34</v>
      </c>
      <c r="K8" s="309" t="s">
        <v>35</v>
      </c>
      <c r="L8" s="309" t="s">
        <v>36</v>
      </c>
      <c r="M8" s="311" t="s">
        <v>37</v>
      </c>
      <c r="N8" s="312" t="s">
        <v>510</v>
      </c>
      <c r="O8" s="313">
        <v>1</v>
      </c>
      <c r="P8" s="314" t="s">
        <v>62</v>
      </c>
      <c r="Q8" s="315" t="s">
        <v>396</v>
      </c>
      <c r="R8" s="316">
        <v>12</v>
      </c>
      <c r="S8" s="316">
        <v>18</v>
      </c>
      <c r="T8" s="317">
        <f>U8/O8</f>
        <v>4071790.39</v>
      </c>
      <c r="U8" s="318">
        <v>4071790.39</v>
      </c>
      <c r="V8" s="319">
        <v>60406.27</v>
      </c>
      <c r="W8" s="320">
        <v>0</v>
      </c>
      <c r="X8" s="319">
        <f>U8-V8</f>
        <v>4011384.12</v>
      </c>
      <c r="Y8" s="320">
        <v>0</v>
      </c>
      <c r="Z8" s="320">
        <v>0</v>
      </c>
      <c r="AA8" s="315"/>
    </row>
    <row r="9" spans="1:27" s="321" customFormat="1" ht="264.75" customHeight="1">
      <c r="A9" s="308" t="s">
        <v>219</v>
      </c>
      <c r="B9" s="309"/>
      <c r="C9" s="309" t="s">
        <v>29</v>
      </c>
      <c r="D9" s="309" t="s">
        <v>320</v>
      </c>
      <c r="E9" s="308" t="s">
        <v>64</v>
      </c>
      <c r="F9" s="310"/>
      <c r="G9" s="311"/>
      <c r="H9" s="311"/>
      <c r="I9" s="309"/>
      <c r="J9" s="309"/>
      <c r="K9" s="309"/>
      <c r="L9" s="309"/>
      <c r="M9" s="311"/>
      <c r="N9" s="312" t="s">
        <v>527</v>
      </c>
      <c r="O9" s="313">
        <v>1</v>
      </c>
      <c r="P9" s="314" t="s">
        <v>66</v>
      </c>
      <c r="Q9" s="315"/>
      <c r="R9" s="316"/>
      <c r="S9" s="316"/>
      <c r="T9" s="317"/>
      <c r="U9" s="318">
        <f>'PROPUESTA RAMO 33F'!U18</f>
        <v>685238.8400000001</v>
      </c>
      <c r="V9" s="319">
        <f>U9</f>
        <v>685238.8400000001</v>
      </c>
      <c r="W9" s="320">
        <v>0</v>
      </c>
      <c r="X9" s="319">
        <v>0</v>
      </c>
      <c r="Y9" s="320">
        <v>0</v>
      </c>
      <c r="Z9" s="320">
        <v>0</v>
      </c>
      <c r="AA9" s="315"/>
    </row>
    <row r="10" spans="1:27" s="321" customFormat="1" ht="264.75" customHeight="1">
      <c r="A10" s="308" t="s">
        <v>220</v>
      </c>
      <c r="B10" s="309"/>
      <c r="C10" s="309" t="s">
        <v>29</v>
      </c>
      <c r="D10" s="309" t="s">
        <v>320</v>
      </c>
      <c r="E10" s="308" t="s">
        <v>64</v>
      </c>
      <c r="F10" s="310"/>
      <c r="G10" s="311"/>
      <c r="H10" s="311"/>
      <c r="I10" s="309"/>
      <c r="J10" s="309"/>
      <c r="K10" s="309"/>
      <c r="L10" s="309"/>
      <c r="M10" s="311"/>
      <c r="N10" s="312" t="s">
        <v>528</v>
      </c>
      <c r="O10" s="313">
        <v>2340.5</v>
      </c>
      <c r="P10" s="314" t="s">
        <v>529</v>
      </c>
      <c r="Q10" s="315"/>
      <c r="R10" s="316"/>
      <c r="S10" s="316"/>
      <c r="T10" s="317"/>
      <c r="U10" s="318">
        <v>3152377.3</v>
      </c>
      <c r="V10" s="319">
        <f>U10</f>
        <v>3152377.3</v>
      </c>
      <c r="W10" s="320">
        <v>0</v>
      </c>
      <c r="X10" s="319">
        <v>0</v>
      </c>
      <c r="Y10" s="320">
        <v>0</v>
      </c>
      <c r="Z10" s="320">
        <v>0</v>
      </c>
      <c r="AA10" s="315"/>
    </row>
    <row r="11" spans="1:27" s="42" customFormat="1" ht="42" customHeight="1">
      <c r="A11" s="127"/>
      <c r="B11" s="128"/>
      <c r="C11" s="128"/>
      <c r="D11" s="128"/>
      <c r="E11" s="129"/>
      <c r="F11" s="129"/>
      <c r="G11" s="129"/>
      <c r="H11" s="129"/>
      <c r="I11" s="127"/>
      <c r="J11" s="127"/>
      <c r="K11" s="127"/>
      <c r="L11" s="127"/>
      <c r="M11" s="129"/>
      <c r="N11" s="476" t="s">
        <v>105</v>
      </c>
      <c r="O11" s="476"/>
      <c r="P11" s="476"/>
      <c r="Q11" s="127"/>
      <c r="R11" s="131"/>
      <c r="S11" s="131"/>
      <c r="T11" s="131"/>
      <c r="U11" s="133">
        <f>SUM(U8:U10)</f>
        <v>7909406.53</v>
      </c>
      <c r="V11" s="133">
        <f>SUM(V8:V10)</f>
        <v>3898022.41</v>
      </c>
      <c r="W11" s="133">
        <f>SUM(W8:W8)</f>
        <v>0</v>
      </c>
      <c r="X11" s="133">
        <f>SUM(X8:X8)</f>
        <v>4011384.12</v>
      </c>
      <c r="Y11" s="253">
        <f>SUM(Y8:Y8)</f>
        <v>0</v>
      </c>
      <c r="Z11" s="253">
        <f>SUM(Z8:Z8)</f>
        <v>0</v>
      </c>
      <c r="AA11" s="134"/>
    </row>
    <row r="12" spans="1:27" s="10" customFormat="1" ht="18.75" customHeight="1">
      <c r="A12" s="254"/>
      <c r="B12" s="128"/>
      <c r="C12" s="128"/>
      <c r="D12" s="128"/>
      <c r="E12" s="129"/>
      <c r="F12" s="129"/>
      <c r="G12" s="129"/>
      <c r="H12" s="129"/>
      <c r="I12" s="254"/>
      <c r="J12" s="254"/>
      <c r="K12" s="254"/>
      <c r="L12" s="254"/>
      <c r="M12" s="129"/>
      <c r="N12" s="254"/>
      <c r="O12" s="254"/>
      <c r="P12" s="254"/>
      <c r="Q12" s="254"/>
      <c r="R12" s="254"/>
      <c r="S12" s="254"/>
      <c r="T12" s="254"/>
      <c r="U12" s="258"/>
      <c r="V12" s="258"/>
      <c r="W12" s="258"/>
      <c r="X12" s="258"/>
      <c r="Y12" s="258"/>
      <c r="Z12" s="258"/>
      <c r="AA12" s="259"/>
    </row>
    <row r="13" spans="1:27" s="17" customFormat="1" ht="42" customHeight="1">
      <c r="A13" s="463" t="s">
        <v>133</v>
      </c>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row>
    <row r="14" spans="1:36" s="324" customFormat="1" ht="171">
      <c r="A14" s="308" t="s">
        <v>137</v>
      </c>
      <c r="B14" s="309"/>
      <c r="C14" s="309" t="s">
        <v>29</v>
      </c>
      <c r="D14" s="309"/>
      <c r="E14" s="308" t="s">
        <v>182</v>
      </c>
      <c r="F14" s="310"/>
      <c r="G14" s="311"/>
      <c r="H14" s="311"/>
      <c r="I14" s="309"/>
      <c r="J14" s="309"/>
      <c r="K14" s="309"/>
      <c r="L14" s="309"/>
      <c r="M14" s="311"/>
      <c r="N14" s="312" t="s">
        <v>530</v>
      </c>
      <c r="O14" s="313">
        <v>7</v>
      </c>
      <c r="P14" s="314" t="s">
        <v>138</v>
      </c>
      <c r="Q14" s="315"/>
      <c r="R14" s="316"/>
      <c r="S14" s="316"/>
      <c r="T14" s="317"/>
      <c r="U14" s="318">
        <v>405075.97</v>
      </c>
      <c r="V14" s="319">
        <v>405075.97</v>
      </c>
      <c r="W14" s="367">
        <v>0</v>
      </c>
      <c r="X14" s="318">
        <v>0</v>
      </c>
      <c r="Y14" s="320">
        <v>0</v>
      </c>
      <c r="Z14" s="320">
        <v>0</v>
      </c>
      <c r="AA14" s="316"/>
      <c r="AB14" s="188"/>
      <c r="AC14" s="332"/>
      <c r="AD14" s="333"/>
      <c r="AE14" s="333"/>
      <c r="AF14" s="332"/>
      <c r="AG14" s="332"/>
      <c r="AH14" s="332"/>
      <c r="AI14" s="332"/>
      <c r="AJ14" s="188"/>
    </row>
    <row r="15" spans="1:36" s="324" customFormat="1" ht="155.25">
      <c r="A15" s="308" t="s">
        <v>221</v>
      </c>
      <c r="B15" s="309" t="s">
        <v>151</v>
      </c>
      <c r="C15" s="309" t="s">
        <v>29</v>
      </c>
      <c r="D15" s="309" t="s">
        <v>517</v>
      </c>
      <c r="E15" s="308" t="s">
        <v>515</v>
      </c>
      <c r="F15" s="310" t="s">
        <v>508</v>
      </c>
      <c r="G15" s="311" t="s">
        <v>31</v>
      </c>
      <c r="H15" s="311" t="s">
        <v>32</v>
      </c>
      <c r="I15" s="309"/>
      <c r="J15" s="309"/>
      <c r="K15" s="309"/>
      <c r="L15" s="309"/>
      <c r="M15" s="311"/>
      <c r="N15" s="312" t="s">
        <v>513</v>
      </c>
      <c r="O15" s="313">
        <v>3</v>
      </c>
      <c r="P15" s="314" t="s">
        <v>138</v>
      </c>
      <c r="Q15" s="315"/>
      <c r="R15" s="316"/>
      <c r="S15" s="316"/>
      <c r="T15" s="317"/>
      <c r="U15" s="318">
        <v>178904.16</v>
      </c>
      <c r="V15" s="319"/>
      <c r="W15" s="367">
        <v>0</v>
      </c>
      <c r="X15" s="318">
        <f>U15</f>
        <v>178904.16</v>
      </c>
      <c r="Y15" s="320"/>
      <c r="Z15" s="320"/>
      <c r="AA15" s="316"/>
      <c r="AB15" s="188"/>
      <c r="AC15" s="332"/>
      <c r="AD15" s="333"/>
      <c r="AE15" s="333"/>
      <c r="AF15" s="332"/>
      <c r="AG15" s="332"/>
      <c r="AH15" s="332"/>
      <c r="AI15" s="332"/>
      <c r="AJ15" s="188"/>
    </row>
    <row r="16" spans="1:36" s="324" customFormat="1" ht="171">
      <c r="A16" s="308" t="s">
        <v>388</v>
      </c>
      <c r="B16" s="309" t="s">
        <v>151</v>
      </c>
      <c r="C16" s="309" t="s">
        <v>29</v>
      </c>
      <c r="D16" s="309" t="s">
        <v>518</v>
      </c>
      <c r="E16" s="308" t="s">
        <v>423</v>
      </c>
      <c r="F16" s="310" t="s">
        <v>508</v>
      </c>
      <c r="G16" s="311" t="s">
        <v>31</v>
      </c>
      <c r="H16" s="311" t="s">
        <v>32</v>
      </c>
      <c r="I16" s="309"/>
      <c r="J16" s="309"/>
      <c r="K16" s="309"/>
      <c r="L16" s="309"/>
      <c r="M16" s="311"/>
      <c r="N16" s="312" t="s">
        <v>514</v>
      </c>
      <c r="O16" s="313">
        <v>3</v>
      </c>
      <c r="P16" s="314" t="s">
        <v>138</v>
      </c>
      <c r="Q16" s="315"/>
      <c r="R16" s="316"/>
      <c r="S16" s="316"/>
      <c r="T16" s="317"/>
      <c r="U16" s="318">
        <v>239553.97</v>
      </c>
      <c r="V16" s="319"/>
      <c r="W16" s="367">
        <v>0</v>
      </c>
      <c r="X16" s="318">
        <f>U16</f>
        <v>239553.97</v>
      </c>
      <c r="Y16" s="320"/>
      <c r="Z16" s="320"/>
      <c r="AA16" s="316"/>
      <c r="AB16" s="188"/>
      <c r="AC16" s="332"/>
      <c r="AD16" s="333"/>
      <c r="AE16" s="333"/>
      <c r="AF16" s="332"/>
      <c r="AG16" s="332"/>
      <c r="AH16" s="332"/>
      <c r="AI16" s="332"/>
      <c r="AJ16" s="188"/>
    </row>
    <row r="17" spans="1:36" s="324" customFormat="1" ht="199.5">
      <c r="A17" s="308" t="s">
        <v>222</v>
      </c>
      <c r="B17" s="309" t="s">
        <v>151</v>
      </c>
      <c r="C17" s="309" t="s">
        <v>29</v>
      </c>
      <c r="D17" s="309" t="s">
        <v>519</v>
      </c>
      <c r="E17" s="308" t="s">
        <v>516</v>
      </c>
      <c r="F17" s="310" t="s">
        <v>508</v>
      </c>
      <c r="G17" s="311" t="s">
        <v>31</v>
      </c>
      <c r="H17" s="311" t="s">
        <v>32</v>
      </c>
      <c r="I17" s="309"/>
      <c r="J17" s="309"/>
      <c r="K17" s="309"/>
      <c r="L17" s="309"/>
      <c r="M17" s="311"/>
      <c r="N17" s="312" t="s">
        <v>439</v>
      </c>
      <c r="O17" s="313">
        <v>4</v>
      </c>
      <c r="P17" s="314" t="s">
        <v>138</v>
      </c>
      <c r="Q17" s="315"/>
      <c r="R17" s="316"/>
      <c r="S17" s="316"/>
      <c r="T17" s="317"/>
      <c r="U17" s="318">
        <f>259844.79*1.05-0.01</f>
        <v>272837.0195</v>
      </c>
      <c r="V17" s="318">
        <f>U17-X17</f>
        <v>259037.0195</v>
      </c>
      <c r="W17" s="367">
        <v>0</v>
      </c>
      <c r="X17" s="318">
        <v>13800</v>
      </c>
      <c r="Y17" s="320"/>
      <c r="Z17" s="320"/>
      <c r="AA17" s="316"/>
      <c r="AB17" s="188"/>
      <c r="AC17" s="332"/>
      <c r="AD17" s="333"/>
      <c r="AE17" s="333"/>
      <c r="AF17" s="332"/>
      <c r="AG17" s="332"/>
      <c r="AH17" s="332"/>
      <c r="AI17" s="332"/>
      <c r="AJ17" s="188"/>
    </row>
    <row r="18" spans="1:27" s="49" customFormat="1" ht="57" customHeight="1">
      <c r="A18" s="134"/>
      <c r="B18" s="262"/>
      <c r="C18" s="262"/>
      <c r="D18" s="262"/>
      <c r="E18" s="263"/>
      <c r="F18" s="263"/>
      <c r="G18" s="263"/>
      <c r="H18" s="263"/>
      <c r="I18" s="134"/>
      <c r="J18" s="134"/>
      <c r="K18" s="134"/>
      <c r="L18" s="134"/>
      <c r="M18" s="263"/>
      <c r="N18" s="464" t="s">
        <v>397</v>
      </c>
      <c r="O18" s="464"/>
      <c r="P18" s="464"/>
      <c r="Q18" s="134"/>
      <c r="R18" s="130"/>
      <c r="S18" s="130"/>
      <c r="T18" s="130"/>
      <c r="U18" s="133">
        <f>SUM(U14:U17)</f>
        <v>1096371.1195</v>
      </c>
      <c r="V18" s="133">
        <f>SUM(V14:V17)</f>
        <v>664112.9894999999</v>
      </c>
      <c r="W18" s="133">
        <f>SUM(W15:W17)</f>
        <v>0</v>
      </c>
      <c r="X18" s="133">
        <f>SUM(X14:X17)</f>
        <v>432258.13</v>
      </c>
      <c r="Y18" s="133">
        <f>SUM(Y15:Y17)</f>
        <v>0</v>
      </c>
      <c r="Z18" s="133">
        <f>SUM(Z15:Z17)</f>
        <v>0</v>
      </c>
      <c r="AA18" s="134"/>
    </row>
    <row r="19" spans="1:27" s="10" customFormat="1" ht="108.75" customHeight="1">
      <c r="A19" s="254"/>
      <c r="B19" s="128"/>
      <c r="C19" s="128"/>
      <c r="D19" s="128"/>
      <c r="E19" s="129"/>
      <c r="F19" s="129"/>
      <c r="G19" s="129"/>
      <c r="H19" s="129"/>
      <c r="I19" s="254"/>
      <c r="J19" s="254"/>
      <c r="K19" s="254"/>
      <c r="L19" s="254"/>
      <c r="M19" s="129"/>
      <c r="N19" s="254"/>
      <c r="O19" s="254"/>
      <c r="P19" s="254"/>
      <c r="Q19" s="254"/>
      <c r="R19" s="270"/>
      <c r="S19" s="270"/>
      <c r="T19" s="270"/>
      <c r="U19" s="271"/>
      <c r="V19" s="271"/>
      <c r="W19" s="271"/>
      <c r="X19" s="271"/>
      <c r="Y19" s="271"/>
      <c r="Z19" s="271"/>
      <c r="AA19" s="259"/>
    </row>
    <row r="20" spans="1:27" s="10" customFormat="1" ht="42" customHeight="1">
      <c r="A20" s="254"/>
      <c r="B20" s="128"/>
      <c r="C20" s="346"/>
      <c r="D20" s="346"/>
      <c r="E20" s="347"/>
      <c r="F20" s="347"/>
      <c r="G20" s="347"/>
      <c r="H20" s="129"/>
      <c r="I20" s="254"/>
      <c r="J20" s="254"/>
      <c r="K20" s="254"/>
      <c r="L20" s="254"/>
      <c r="M20" s="129"/>
      <c r="N20" s="529" t="s">
        <v>609</v>
      </c>
      <c r="O20" s="529"/>
      <c r="P20" s="529"/>
      <c r="Q20" s="529"/>
      <c r="R20" s="529"/>
      <c r="S20" s="529"/>
      <c r="T20" s="529"/>
      <c r="U20" s="529"/>
      <c r="V20" s="529"/>
      <c r="W20" s="258"/>
      <c r="X20" s="258"/>
      <c r="Y20" s="258"/>
      <c r="Z20" s="258"/>
      <c r="AA20" s="259"/>
    </row>
    <row r="21" spans="3:26" ht="19.5" customHeight="1">
      <c r="C21" s="349"/>
      <c r="D21" s="349"/>
      <c r="E21" s="350"/>
      <c r="F21" s="351"/>
      <c r="G21" s="351"/>
      <c r="N21" s="272"/>
      <c r="O21" s="273"/>
      <c r="P21" s="272"/>
      <c r="Q21" s="352"/>
      <c r="R21" s="273"/>
      <c r="S21" s="273"/>
      <c r="T21" s="275"/>
      <c r="U21" s="353"/>
      <c r="V21" s="277"/>
      <c r="W21" s="278"/>
      <c r="X21" s="278"/>
      <c r="Y21" s="278"/>
      <c r="Z21" s="278"/>
    </row>
    <row r="22" spans="1:27" s="236" customFormat="1" ht="127.5" customHeight="1">
      <c r="A22" s="354"/>
      <c r="B22" s="124"/>
      <c r="C22" s="355"/>
      <c r="D22" s="356"/>
      <c r="E22" s="357"/>
      <c r="F22" s="358"/>
      <c r="G22" s="358"/>
      <c r="H22" s="359"/>
      <c r="I22" s="354"/>
      <c r="J22" s="354"/>
      <c r="K22" s="354"/>
      <c r="L22" s="354"/>
      <c r="M22" s="454" t="s">
        <v>193</v>
      </c>
      <c r="N22" s="468" t="s">
        <v>176</v>
      </c>
      <c r="O22" s="360"/>
      <c r="P22" s="361" t="str">
        <f>V6</f>
        <v>Recursos del Fondo (FAIS-Ramo 33) 2016</v>
      </c>
      <c r="Q22" s="361"/>
      <c r="R22" s="361"/>
      <c r="S22" s="361"/>
      <c r="T22" s="361"/>
      <c r="U22" s="361" t="str">
        <f>X6</f>
        <v>Recursos Estatal</v>
      </c>
      <c r="V22" s="361" t="str">
        <f>Z6</f>
        <v>Aportacion Beneficiarios</v>
      </c>
      <c r="W22" s="277"/>
      <c r="X22" s="277"/>
      <c r="Y22" s="277"/>
      <c r="Z22" s="277"/>
      <c r="AA22" s="354"/>
    </row>
    <row r="23" spans="1:27" s="236" customFormat="1" ht="78.75" customHeight="1">
      <c r="A23" s="354"/>
      <c r="B23" s="124"/>
      <c r="C23" s="355"/>
      <c r="D23" s="362"/>
      <c r="E23" s="357"/>
      <c r="F23" s="527"/>
      <c r="G23" s="527"/>
      <c r="H23" s="359"/>
      <c r="I23" s="354"/>
      <c r="J23" s="354"/>
      <c r="K23" s="354"/>
      <c r="L23" s="354"/>
      <c r="M23" s="455"/>
      <c r="N23" s="468"/>
      <c r="O23" s="281" t="s">
        <v>361</v>
      </c>
      <c r="P23" s="282">
        <f>V11</f>
        <v>3898022.41</v>
      </c>
      <c r="Q23" s="282"/>
      <c r="R23" s="282"/>
      <c r="S23" s="282"/>
      <c r="T23" s="282"/>
      <c r="U23" s="282">
        <f>X11</f>
        <v>4011384.12</v>
      </c>
      <c r="V23" s="282">
        <v>0</v>
      </c>
      <c r="W23" s="363"/>
      <c r="X23" s="277"/>
      <c r="Y23" s="277"/>
      <c r="Z23" s="277"/>
      <c r="AA23" s="354"/>
    </row>
    <row r="24" spans="1:27" s="236" customFormat="1" ht="78.75" customHeight="1">
      <c r="A24" s="354"/>
      <c r="B24" s="124"/>
      <c r="C24" s="355"/>
      <c r="D24" s="362"/>
      <c r="E24" s="357"/>
      <c r="F24" s="527"/>
      <c r="G24" s="527"/>
      <c r="H24" s="359"/>
      <c r="I24" s="354"/>
      <c r="J24" s="354"/>
      <c r="K24" s="354"/>
      <c r="L24" s="354"/>
      <c r="M24" s="456"/>
      <c r="N24" s="468"/>
      <c r="O24" s="281" t="s">
        <v>362</v>
      </c>
      <c r="P24" s="282">
        <f>V18</f>
        <v>664112.9894999999</v>
      </c>
      <c r="Q24" s="282"/>
      <c r="R24" s="282"/>
      <c r="S24" s="282"/>
      <c r="T24" s="282"/>
      <c r="U24" s="282">
        <f>X18</f>
        <v>432258.13</v>
      </c>
      <c r="V24" s="282">
        <v>0</v>
      </c>
      <c r="W24" s="277"/>
      <c r="X24" s="277"/>
      <c r="Y24" s="277"/>
      <c r="Z24" s="277"/>
      <c r="AA24" s="354"/>
    </row>
    <row r="25" spans="1:27" s="236" customFormat="1" ht="78.75" customHeight="1">
      <c r="A25" s="354"/>
      <c r="B25" s="124"/>
      <c r="C25" s="355"/>
      <c r="D25" s="362"/>
      <c r="E25" s="357"/>
      <c r="F25" s="358"/>
      <c r="G25" s="358"/>
      <c r="H25" s="359"/>
      <c r="I25" s="354"/>
      <c r="J25" s="354"/>
      <c r="K25" s="354"/>
      <c r="L25" s="354"/>
      <c r="M25" s="364"/>
      <c r="N25" s="528" t="s">
        <v>196</v>
      </c>
      <c r="O25" s="528"/>
      <c r="P25" s="282">
        <f>SUM(P23:P24)</f>
        <v>4562135.3995</v>
      </c>
      <c r="Q25" s="365"/>
      <c r="R25" s="281"/>
      <c r="S25" s="281"/>
      <c r="T25" s="366"/>
      <c r="U25" s="282">
        <f>SUM(U23:U24)</f>
        <v>4443642.25</v>
      </c>
      <c r="V25" s="282">
        <v>0</v>
      </c>
      <c r="W25" s="277"/>
      <c r="X25" s="277"/>
      <c r="Y25" s="277"/>
      <c r="Z25" s="277"/>
      <c r="AA25" s="354"/>
    </row>
    <row r="26" spans="3:20" ht="30" customHeight="1">
      <c r="C26" s="349"/>
      <c r="D26" s="349"/>
      <c r="E26" s="350"/>
      <c r="F26" s="351"/>
      <c r="G26" s="351"/>
      <c r="R26" s="285"/>
      <c r="S26" s="285"/>
      <c r="T26" s="303"/>
    </row>
    <row r="27" spans="3:18" ht="30" customHeight="1">
      <c r="C27" s="349"/>
      <c r="D27" s="349"/>
      <c r="E27" s="440"/>
      <c r="F27" s="351"/>
      <c r="G27" s="351"/>
      <c r="N27" s="272"/>
      <c r="O27" s="240"/>
      <c r="P27" s="123"/>
      <c r="R27" s="304"/>
    </row>
    <row r="28" spans="3:16" ht="30" customHeight="1">
      <c r="C28" s="349"/>
      <c r="D28" s="349"/>
      <c r="E28" s="441"/>
      <c r="F28" s="351"/>
      <c r="G28" s="351"/>
      <c r="N28" s="123"/>
      <c r="P28" s="239"/>
    </row>
    <row r="29" spans="3:15" ht="30" customHeight="1">
      <c r="C29" s="349"/>
      <c r="D29" s="349"/>
      <c r="E29" s="441"/>
      <c r="F29" s="351"/>
      <c r="G29" s="351"/>
      <c r="N29" s="239"/>
      <c r="O29" s="273"/>
    </row>
    <row r="30" spans="14:16" ht="30" customHeight="1">
      <c r="N30" s="239"/>
      <c r="P30" s="239"/>
    </row>
    <row r="31" ht="30" customHeight="1">
      <c r="P31" s="305"/>
    </row>
    <row r="32" spans="5:14" ht="30" customHeight="1">
      <c r="E32" s="306"/>
      <c r="F32" s="446"/>
      <c r="G32" s="446"/>
      <c r="N32" s="307"/>
    </row>
    <row r="35" spans="18:21" ht="30" customHeight="1">
      <c r="R35" s="238"/>
      <c r="S35" s="238"/>
      <c r="T35" s="238"/>
      <c r="U35" s="238"/>
    </row>
    <row r="36" spans="18:21" ht="30" customHeight="1">
      <c r="R36" s="238"/>
      <c r="S36" s="238"/>
      <c r="T36" s="238"/>
      <c r="U36" s="238"/>
    </row>
    <row r="37" spans="14:26" ht="30" customHeight="1">
      <c r="N37" s="301"/>
      <c r="R37" s="238"/>
      <c r="S37" s="238"/>
      <c r="T37" s="238"/>
      <c r="U37" s="238"/>
      <c r="V37" s="278"/>
      <c r="W37" s="278"/>
      <c r="X37" s="278"/>
      <c r="Y37" s="278"/>
      <c r="Z37" s="278"/>
    </row>
    <row r="38" spans="14:26" ht="30" customHeight="1">
      <c r="N38" s="301"/>
      <c r="R38" s="238"/>
      <c r="S38" s="238"/>
      <c r="T38" s="238"/>
      <c r="U38" s="238"/>
      <c r="V38" s="278"/>
      <c r="W38" s="278"/>
      <c r="X38" s="278"/>
      <c r="Y38" s="278"/>
      <c r="Z38" s="278"/>
    </row>
    <row r="39" spans="14:21" ht="30" customHeight="1">
      <c r="N39" s="301"/>
      <c r="R39" s="238"/>
      <c r="S39" s="238"/>
      <c r="T39" s="238"/>
      <c r="U39" s="238"/>
    </row>
    <row r="40" spans="14:21" ht="30" customHeight="1">
      <c r="N40" s="301"/>
      <c r="R40" s="238"/>
      <c r="S40" s="238"/>
      <c r="T40" s="238"/>
      <c r="U40" s="238"/>
    </row>
    <row r="41" spans="14:21" ht="30" customHeight="1">
      <c r="N41" s="301"/>
      <c r="R41" s="238"/>
      <c r="S41" s="238"/>
      <c r="T41" s="238"/>
      <c r="U41" s="238"/>
    </row>
    <row r="42" ht="30" customHeight="1">
      <c r="N42" s="301"/>
    </row>
    <row r="43" ht="30" customHeight="1">
      <c r="N43" s="301"/>
    </row>
    <row r="44" ht="30" customHeight="1">
      <c r="N44" s="301"/>
    </row>
    <row r="45" ht="30" customHeight="1">
      <c r="N45" s="301"/>
    </row>
    <row r="46" ht="30" customHeight="1">
      <c r="N46" s="301"/>
    </row>
    <row r="47" ht="30" customHeight="1">
      <c r="N47" s="301"/>
    </row>
    <row r="48" ht="30" customHeight="1">
      <c r="N48" s="301"/>
    </row>
    <row r="49" ht="30" customHeight="1">
      <c r="N49" s="301"/>
    </row>
    <row r="50" ht="30" customHeight="1">
      <c r="N50" s="301"/>
    </row>
    <row r="51" ht="30" customHeight="1">
      <c r="N51" s="301"/>
    </row>
    <row r="52" ht="30" customHeight="1">
      <c r="N52" s="301"/>
    </row>
    <row r="53" ht="30" customHeight="1">
      <c r="N53" s="301"/>
    </row>
    <row r="54" ht="30" customHeight="1">
      <c r="N54" s="301"/>
    </row>
    <row r="55" ht="30" customHeight="1">
      <c r="N55" s="301"/>
    </row>
    <row r="56" ht="30" customHeight="1">
      <c r="N56" s="301"/>
    </row>
    <row r="57" ht="30" customHeight="1">
      <c r="N57" s="301"/>
    </row>
    <row r="58" ht="30" customHeight="1">
      <c r="N58" s="301"/>
    </row>
    <row r="59" ht="30" customHeight="1">
      <c r="N59" s="301"/>
    </row>
    <row r="60" ht="30" customHeight="1">
      <c r="N60" s="301"/>
    </row>
    <row r="61" ht="30" customHeight="1">
      <c r="N61" s="301"/>
    </row>
    <row r="62" ht="30" customHeight="1">
      <c r="N62" s="301"/>
    </row>
    <row r="63" ht="30" customHeight="1">
      <c r="N63" s="301"/>
    </row>
    <row r="64" ht="30" customHeight="1">
      <c r="N64" s="301"/>
    </row>
    <row r="65" ht="30" customHeight="1">
      <c r="N65" s="301"/>
    </row>
    <row r="66" ht="30" customHeight="1">
      <c r="N66" s="301"/>
    </row>
    <row r="67" ht="30" customHeight="1">
      <c r="N67" s="301"/>
    </row>
    <row r="68" ht="30" customHeight="1">
      <c r="N68" s="301"/>
    </row>
    <row r="69" ht="30" customHeight="1">
      <c r="N69" s="301"/>
    </row>
    <row r="70" ht="30" customHeight="1">
      <c r="N70" s="301"/>
    </row>
    <row r="71" ht="30" customHeight="1">
      <c r="N71" s="301"/>
    </row>
    <row r="72" ht="30" customHeight="1">
      <c r="N72" s="301"/>
    </row>
    <row r="73" ht="30" customHeight="1">
      <c r="N73" s="301"/>
    </row>
    <row r="74" ht="30" customHeight="1">
      <c r="N74" s="301"/>
    </row>
    <row r="75" ht="30" customHeight="1">
      <c r="N75" s="301"/>
    </row>
    <row r="76" ht="30" customHeight="1">
      <c r="N76" s="301"/>
    </row>
    <row r="77" ht="30" customHeight="1">
      <c r="N77" s="301"/>
    </row>
    <row r="78" ht="30" customHeight="1">
      <c r="N78" s="301"/>
    </row>
    <row r="79" ht="30" customHeight="1">
      <c r="N79" s="301"/>
    </row>
    <row r="80" ht="30" customHeight="1">
      <c r="N80" s="301"/>
    </row>
    <row r="81" ht="30" customHeight="1">
      <c r="N81" s="301"/>
    </row>
    <row r="82" ht="30" customHeight="1">
      <c r="N82" s="301"/>
    </row>
    <row r="83" ht="30" customHeight="1">
      <c r="N83" s="301"/>
    </row>
    <row r="84" ht="30" customHeight="1">
      <c r="N84" s="301"/>
    </row>
    <row r="85" ht="30" customHeight="1">
      <c r="N85" s="301"/>
    </row>
    <row r="86" ht="30" customHeight="1">
      <c r="N86" s="301"/>
    </row>
    <row r="87" ht="30" customHeight="1">
      <c r="N87" s="301"/>
    </row>
    <row r="88" ht="30" customHeight="1">
      <c r="N88" s="301"/>
    </row>
    <row r="89" ht="30" customHeight="1">
      <c r="N89" s="301"/>
    </row>
  </sheetData>
  <sheetProtection/>
  <protectedRanges>
    <protectedRange password="DC41" sqref="N15" name="Rango1_3"/>
    <protectedRange password="DC41" sqref="N14" name="Rango1"/>
  </protectedRanges>
  <mergeCells count="20">
    <mergeCell ref="G1:W1"/>
    <mergeCell ref="G2:W2"/>
    <mergeCell ref="G3:X3"/>
    <mergeCell ref="W4:Y4"/>
    <mergeCell ref="A5:H5"/>
    <mergeCell ref="I5:M5"/>
    <mergeCell ref="N5:S5"/>
    <mergeCell ref="T5:Z5"/>
    <mergeCell ref="N20:V20"/>
    <mergeCell ref="F23:G23"/>
    <mergeCell ref="A7:AA7"/>
    <mergeCell ref="N11:P11"/>
    <mergeCell ref="A13:AA13"/>
    <mergeCell ref="N18:P18"/>
    <mergeCell ref="E27:E29"/>
    <mergeCell ref="F32:G32"/>
    <mergeCell ref="F24:G24"/>
    <mergeCell ref="M22:M24"/>
    <mergeCell ref="N22:N24"/>
    <mergeCell ref="N25:O25"/>
  </mergeCells>
  <printOptions/>
  <pageMargins left="0.9448818897637796" right="0.35433070866141736" top="0.7480314960629921" bottom="0.7480314960629921" header="0.31496062992125984" footer="0.31496062992125984"/>
  <pageSetup fitToHeight="0" fitToWidth="1" horizontalDpi="600" verticalDpi="600" orientation="landscape" paperSize="9" scale="22" r:id="rId2"/>
  <drawing r:id="rId1"/>
</worksheet>
</file>

<file path=xl/worksheets/sheet9.xml><?xml version="1.0" encoding="utf-8"?>
<worksheet xmlns="http://schemas.openxmlformats.org/spreadsheetml/2006/main" xmlns:r="http://schemas.openxmlformats.org/officeDocument/2006/relationships">
  <dimension ref="A1:AA90"/>
  <sheetViews>
    <sheetView zoomScale="40" zoomScaleNormal="40" zoomScalePageLayoutView="0" workbookViewId="0" topLeftCell="G1">
      <selection activeCell="X22" sqref="X22"/>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4" customWidth="1"/>
    <col min="7" max="7" width="20.00390625" style="114" customWidth="1"/>
    <col min="8" max="8" width="21.57421875" style="114"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99" t="s">
        <v>0</v>
      </c>
      <c r="H1" s="499"/>
      <c r="I1" s="499"/>
      <c r="J1" s="499"/>
      <c r="K1" s="499"/>
      <c r="L1" s="499"/>
      <c r="M1" s="499"/>
      <c r="N1" s="499"/>
      <c r="O1" s="499"/>
      <c r="P1" s="499"/>
      <c r="Q1" s="499"/>
      <c r="R1" s="499"/>
      <c r="S1" s="499"/>
      <c r="T1" s="499"/>
      <c r="U1" s="499"/>
      <c r="V1" s="499"/>
      <c r="W1" s="499"/>
      <c r="X1" s="3"/>
      <c r="Y1" s="3"/>
      <c r="Z1" s="3"/>
    </row>
    <row r="2" spans="7:26" ht="45" customHeight="1">
      <c r="G2" s="500" t="s">
        <v>1</v>
      </c>
      <c r="H2" s="500"/>
      <c r="I2" s="500"/>
      <c r="J2" s="500"/>
      <c r="K2" s="500"/>
      <c r="L2" s="500"/>
      <c r="M2" s="500"/>
      <c r="N2" s="500"/>
      <c r="O2" s="500"/>
      <c r="P2" s="500"/>
      <c r="Q2" s="500"/>
      <c r="R2" s="500"/>
      <c r="S2" s="500"/>
      <c r="T2" s="500"/>
      <c r="U2" s="500"/>
      <c r="V2" s="500"/>
      <c r="W2" s="500"/>
      <c r="X2" s="67"/>
      <c r="Y2" s="67"/>
      <c r="Z2" s="3"/>
    </row>
    <row r="3" spans="7:26" ht="138.75" customHeight="1">
      <c r="G3" s="491" t="s">
        <v>520</v>
      </c>
      <c r="H3" s="491"/>
      <c r="I3" s="491"/>
      <c r="J3" s="491"/>
      <c r="K3" s="491"/>
      <c r="L3" s="491"/>
      <c r="M3" s="491"/>
      <c r="N3" s="491"/>
      <c r="O3" s="491"/>
      <c r="P3" s="491"/>
      <c r="Q3" s="491"/>
      <c r="R3" s="491"/>
      <c r="S3" s="491"/>
      <c r="T3" s="491"/>
      <c r="U3" s="491"/>
      <c r="V3" s="491"/>
      <c r="W3" s="491"/>
      <c r="X3" s="491"/>
      <c r="Y3" s="68"/>
      <c r="Z3" s="68"/>
    </row>
    <row r="4" spans="23:26" ht="48.75" customHeight="1">
      <c r="W4" s="501" t="s">
        <v>441</v>
      </c>
      <c r="X4" s="501"/>
      <c r="Y4" s="501"/>
      <c r="Z4" s="6"/>
    </row>
    <row r="5" spans="1:27" s="97" customFormat="1" ht="61.5" customHeight="1">
      <c r="A5" s="502" t="s">
        <v>2</v>
      </c>
      <c r="B5" s="502"/>
      <c r="C5" s="502"/>
      <c r="D5" s="502"/>
      <c r="E5" s="502"/>
      <c r="F5" s="502"/>
      <c r="G5" s="502"/>
      <c r="H5" s="502"/>
      <c r="I5" s="502" t="s">
        <v>3</v>
      </c>
      <c r="J5" s="502"/>
      <c r="K5" s="502"/>
      <c r="L5" s="502"/>
      <c r="M5" s="502"/>
      <c r="N5" s="503" t="s">
        <v>4</v>
      </c>
      <c r="O5" s="503"/>
      <c r="P5" s="503"/>
      <c r="Q5" s="503"/>
      <c r="R5" s="503"/>
      <c r="S5" s="503"/>
      <c r="T5" s="504" t="s">
        <v>5</v>
      </c>
      <c r="U5" s="504"/>
      <c r="V5" s="504"/>
      <c r="W5" s="504"/>
      <c r="X5" s="504"/>
      <c r="Y5" s="504"/>
      <c r="Z5" s="50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115" customFormat="1" ht="42" customHeight="1">
      <c r="A7" s="495" t="s">
        <v>28</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row>
    <row r="9" spans="1:27" s="28" customFormat="1" ht="264.75" customHeight="1">
      <c r="A9" s="60" t="s">
        <v>482</v>
      </c>
      <c r="B9" s="57" t="s">
        <v>151</v>
      </c>
      <c r="C9" s="57" t="s">
        <v>29</v>
      </c>
      <c r="D9" s="57">
        <v>110420043</v>
      </c>
      <c r="E9" s="60" t="s">
        <v>462</v>
      </c>
      <c r="F9" s="69" t="s">
        <v>508</v>
      </c>
      <c r="G9" s="59" t="s">
        <v>31</v>
      </c>
      <c r="H9" s="59" t="s">
        <v>32</v>
      </c>
      <c r="I9" s="57" t="s">
        <v>33</v>
      </c>
      <c r="J9" s="57" t="s">
        <v>34</v>
      </c>
      <c r="K9" s="57" t="s">
        <v>35</v>
      </c>
      <c r="L9" s="57" t="s">
        <v>36</v>
      </c>
      <c r="M9" s="59" t="s">
        <v>37</v>
      </c>
      <c r="N9" s="43" t="s">
        <v>526</v>
      </c>
      <c r="O9" s="47">
        <v>1</v>
      </c>
      <c r="P9" s="48" t="s">
        <v>470</v>
      </c>
      <c r="Q9" s="33" t="s">
        <v>396</v>
      </c>
      <c r="R9" s="44">
        <v>12</v>
      </c>
      <c r="S9" s="44">
        <v>18</v>
      </c>
      <c r="T9" s="56">
        <f>U9/O9</f>
        <v>2349554.32</v>
      </c>
      <c r="U9" s="50">
        <v>2349554.32</v>
      </c>
      <c r="V9" s="53">
        <v>0</v>
      </c>
      <c r="W9" s="54">
        <f>U9</f>
        <v>2349554.32</v>
      </c>
      <c r="X9" s="53">
        <v>0</v>
      </c>
      <c r="Y9" s="54">
        <v>0</v>
      </c>
      <c r="Z9" s="54">
        <v>0</v>
      </c>
      <c r="AA9" s="33"/>
    </row>
    <row r="10" spans="1:27" s="42" customFormat="1" ht="42" customHeight="1">
      <c r="A10" s="38"/>
      <c r="B10" s="31"/>
      <c r="C10" s="31"/>
      <c r="D10" s="31"/>
      <c r="E10" s="34"/>
      <c r="F10" s="34"/>
      <c r="G10" s="34"/>
      <c r="H10" s="34"/>
      <c r="I10" s="38"/>
      <c r="J10" s="38"/>
      <c r="K10" s="38"/>
      <c r="L10" s="38"/>
      <c r="M10" s="34"/>
      <c r="N10" s="496" t="s">
        <v>105</v>
      </c>
      <c r="O10" s="496"/>
      <c r="P10" s="496"/>
      <c r="Q10" s="38"/>
      <c r="U10" s="40">
        <f aca="true" t="shared" si="0" ref="U10:Z10">SUM(U8:U9)</f>
        <v>2349554.32</v>
      </c>
      <c r="V10" s="40">
        <f t="shared" si="0"/>
        <v>0</v>
      </c>
      <c r="W10" s="40">
        <f t="shared" si="0"/>
        <v>2349554.32</v>
      </c>
      <c r="X10" s="40">
        <f t="shared" si="0"/>
        <v>0</v>
      </c>
      <c r="Y10" s="40">
        <f t="shared" si="0"/>
        <v>0</v>
      </c>
      <c r="Z10" s="40">
        <f t="shared" si="0"/>
        <v>0</v>
      </c>
      <c r="AA10" s="39"/>
    </row>
    <row r="11" spans="1:27" s="10" customFormat="1" ht="16.5" customHeight="1">
      <c r="A11" s="11"/>
      <c r="B11" s="31"/>
      <c r="C11" s="31"/>
      <c r="D11" s="31"/>
      <c r="E11" s="34"/>
      <c r="F11" s="34"/>
      <c r="G11" s="34"/>
      <c r="H11" s="34"/>
      <c r="I11" s="11"/>
      <c r="J11" s="11"/>
      <c r="K11" s="11"/>
      <c r="L11" s="11"/>
      <c r="M11" s="34"/>
      <c r="N11" s="12"/>
      <c r="O11" s="11"/>
      <c r="P11" s="11"/>
      <c r="Q11" s="11"/>
      <c r="R11" s="15"/>
      <c r="S11" s="15"/>
      <c r="T11" s="15"/>
      <c r="U11" s="16"/>
      <c r="V11" s="16"/>
      <c r="W11" s="16"/>
      <c r="X11" s="16"/>
      <c r="Y11" s="13"/>
      <c r="Z11" s="13"/>
      <c r="AA11" s="14"/>
    </row>
    <row r="12" spans="1:27" s="63" customFormat="1" ht="42" customHeight="1">
      <c r="A12" s="512" t="s">
        <v>106</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row>
    <row r="13" spans="1:27" s="28" customFormat="1" ht="264.75" customHeight="1">
      <c r="A13" s="60" t="s">
        <v>219</v>
      </c>
      <c r="B13" s="57" t="s">
        <v>151</v>
      </c>
      <c r="C13" s="57" t="s">
        <v>29</v>
      </c>
      <c r="D13" s="57">
        <v>110420043</v>
      </c>
      <c r="E13" s="60" t="s">
        <v>525</v>
      </c>
      <c r="F13" s="69" t="s">
        <v>508</v>
      </c>
      <c r="G13" s="59" t="s">
        <v>31</v>
      </c>
      <c r="H13" s="59" t="s">
        <v>32</v>
      </c>
      <c r="I13" s="57" t="s">
        <v>33</v>
      </c>
      <c r="J13" s="57" t="s">
        <v>34</v>
      </c>
      <c r="K13" s="57" t="s">
        <v>35</v>
      </c>
      <c r="L13" s="57" t="s">
        <v>36</v>
      </c>
      <c r="M13" s="59" t="s">
        <v>37</v>
      </c>
      <c r="N13" s="43" t="s">
        <v>524</v>
      </c>
      <c r="O13" s="47">
        <v>1</v>
      </c>
      <c r="P13" s="48" t="s">
        <v>62</v>
      </c>
      <c r="Q13" s="33" t="s">
        <v>396</v>
      </c>
      <c r="R13" s="44">
        <v>12</v>
      </c>
      <c r="S13" s="44">
        <v>18</v>
      </c>
      <c r="T13" s="56">
        <f>U13/O13</f>
        <v>2150445.67</v>
      </c>
      <c r="U13" s="50">
        <v>2150445.67</v>
      </c>
      <c r="V13" s="53">
        <v>0</v>
      </c>
      <c r="W13" s="54">
        <f>U13</f>
        <v>2150445.67</v>
      </c>
      <c r="X13" s="53">
        <v>0</v>
      </c>
      <c r="Y13" s="54">
        <v>0</v>
      </c>
      <c r="Z13" s="54">
        <v>0</v>
      </c>
      <c r="AA13" s="33"/>
    </row>
    <row r="14" spans="1:27" s="42" customFormat="1" ht="42" customHeight="1">
      <c r="A14" s="38"/>
      <c r="B14" s="31"/>
      <c r="C14" s="31"/>
      <c r="D14" s="31"/>
      <c r="E14" s="34"/>
      <c r="F14" s="34"/>
      <c r="G14" s="34"/>
      <c r="H14" s="34"/>
      <c r="I14" s="38"/>
      <c r="J14" s="38"/>
      <c r="K14" s="38"/>
      <c r="L14" s="38"/>
      <c r="M14" s="34"/>
      <c r="N14" s="498" t="s">
        <v>132</v>
      </c>
      <c r="O14" s="498"/>
      <c r="P14" s="498"/>
      <c r="Q14" s="38"/>
      <c r="U14" s="61">
        <f>U13</f>
        <v>2150445.67</v>
      </c>
      <c r="V14" s="40">
        <v>0</v>
      </c>
      <c r="W14" s="40">
        <f>W13</f>
        <v>2150445.67</v>
      </c>
      <c r="X14" s="61">
        <v>0</v>
      </c>
      <c r="Y14" s="40">
        <v>0</v>
      </c>
      <c r="Z14" s="40">
        <v>0</v>
      </c>
      <c r="AA14" s="39"/>
    </row>
    <row r="15" spans="1:27" s="10" customFormat="1" ht="18.75" customHeight="1">
      <c r="A15" s="11"/>
      <c r="B15" s="31"/>
      <c r="C15" s="31"/>
      <c r="D15" s="31"/>
      <c r="E15" s="34"/>
      <c r="F15" s="34"/>
      <c r="G15" s="34"/>
      <c r="H15" s="34"/>
      <c r="I15" s="11"/>
      <c r="J15" s="11"/>
      <c r="K15" s="11"/>
      <c r="L15" s="11"/>
      <c r="M15" s="34"/>
      <c r="N15" s="11"/>
      <c r="O15" s="11"/>
      <c r="P15" s="11"/>
      <c r="Q15" s="11"/>
      <c r="R15" s="11"/>
      <c r="S15" s="11"/>
      <c r="T15" s="11"/>
      <c r="U15" s="13"/>
      <c r="V15" s="13"/>
      <c r="W15" s="13"/>
      <c r="X15" s="13"/>
      <c r="Y15" s="13"/>
      <c r="Z15" s="13"/>
      <c r="AA15" s="14"/>
    </row>
    <row r="16" spans="1:27" s="42" customFormat="1" ht="45" customHeight="1">
      <c r="A16" s="38"/>
      <c r="B16" s="31"/>
      <c r="C16" s="31"/>
      <c r="D16" s="31"/>
      <c r="E16" s="34"/>
      <c r="F16" s="34"/>
      <c r="G16" s="34"/>
      <c r="H16" s="34"/>
      <c r="I16" s="38"/>
      <c r="J16" s="38"/>
      <c r="K16" s="38"/>
      <c r="L16" s="38"/>
      <c r="M16" s="34"/>
      <c r="N16" s="49"/>
      <c r="O16" s="49"/>
      <c r="P16" s="49"/>
      <c r="Q16" s="38"/>
      <c r="U16" s="109"/>
      <c r="V16" s="41"/>
      <c r="W16" s="41"/>
      <c r="X16" s="41"/>
      <c r="Y16" s="41"/>
      <c r="Z16" s="41"/>
      <c r="AA16" s="39"/>
    </row>
    <row r="17" spans="1:27" s="10" customFormat="1" ht="53.25" customHeight="1">
      <c r="A17" s="11"/>
      <c r="B17" s="31"/>
      <c r="C17" s="31"/>
      <c r="D17" s="31"/>
      <c r="E17" s="34"/>
      <c r="F17" s="34"/>
      <c r="G17" s="34"/>
      <c r="H17" s="34"/>
      <c r="I17" s="11"/>
      <c r="J17" s="11"/>
      <c r="K17" s="11"/>
      <c r="L17" s="11"/>
      <c r="M17" s="34"/>
      <c r="N17" s="11"/>
      <c r="O17" s="11"/>
      <c r="P17" s="11"/>
      <c r="Q17" s="11"/>
      <c r="R17" s="8"/>
      <c r="S17" s="8"/>
      <c r="T17" s="8"/>
      <c r="U17" s="23"/>
      <c r="V17" s="23"/>
      <c r="W17" s="23"/>
      <c r="X17" s="23"/>
      <c r="Y17" s="23"/>
      <c r="Z17" s="23"/>
      <c r="AA17" s="14"/>
    </row>
    <row r="18" spans="1:27" s="10" customFormat="1" ht="42" customHeight="1">
      <c r="A18" s="11"/>
      <c r="B18" s="31"/>
      <c r="C18" s="135"/>
      <c r="D18" s="135"/>
      <c r="E18" s="136"/>
      <c r="F18" s="136"/>
      <c r="G18" s="136"/>
      <c r="H18" s="34"/>
      <c r="I18" s="11"/>
      <c r="J18" s="11"/>
      <c r="K18" s="11"/>
      <c r="L18" s="11"/>
      <c r="M18" s="34"/>
      <c r="N18" s="507" t="s">
        <v>610</v>
      </c>
      <c r="O18" s="507"/>
      <c r="P18" s="507"/>
      <c r="Q18" s="507"/>
      <c r="R18" s="507"/>
      <c r="S18" s="507"/>
      <c r="T18" s="507"/>
      <c r="U18" s="507"/>
      <c r="V18" s="507"/>
      <c r="W18" s="13"/>
      <c r="X18" s="13"/>
      <c r="Y18" s="13"/>
      <c r="Z18" s="13"/>
      <c r="AA18" s="14"/>
    </row>
    <row r="19" spans="3:26" ht="19.5" customHeight="1">
      <c r="C19" s="154"/>
      <c r="D19" s="154"/>
      <c r="E19" s="197"/>
      <c r="F19" s="198"/>
      <c r="G19" s="198"/>
      <c r="N19" s="79"/>
      <c r="O19" s="80"/>
      <c r="P19" s="79"/>
      <c r="Q19" s="189"/>
      <c r="R19" s="80"/>
      <c r="S19" s="80"/>
      <c r="T19" s="81"/>
      <c r="U19" s="190"/>
      <c r="V19" s="25"/>
      <c r="W19" s="22"/>
      <c r="X19" s="22"/>
      <c r="Y19" s="22"/>
      <c r="Z19" s="22"/>
    </row>
    <row r="20" spans="3:26" ht="101.25" customHeight="1">
      <c r="C20" s="154"/>
      <c r="D20" s="157"/>
      <c r="E20" s="140"/>
      <c r="F20" s="198"/>
      <c r="G20" s="198"/>
      <c r="M20" s="492" t="s">
        <v>193</v>
      </c>
      <c r="N20" s="530" t="s">
        <v>176</v>
      </c>
      <c r="O20" s="200"/>
      <c r="P20" s="152" t="str">
        <f>V6</f>
        <v>Recursos del Fondo (FAIS-Ramo 33) 2016</v>
      </c>
      <c r="Q20" s="152"/>
      <c r="R20" s="152"/>
      <c r="S20" s="152"/>
      <c r="T20" s="152"/>
      <c r="U20" s="152" t="str">
        <f>X6</f>
        <v>Recursos Estatal</v>
      </c>
      <c r="V20" s="152" t="str">
        <f>Z6</f>
        <v>Aportacion Beneficiarios</v>
      </c>
      <c r="W20" s="22"/>
      <c r="X20" s="22"/>
      <c r="Y20" s="22"/>
      <c r="Z20" s="22"/>
    </row>
    <row r="21" spans="3:26" ht="54" customHeight="1">
      <c r="C21" s="154"/>
      <c r="D21" s="158"/>
      <c r="E21" s="140"/>
      <c r="F21" s="510"/>
      <c r="G21" s="510"/>
      <c r="M21" s="493"/>
      <c r="N21" s="531"/>
      <c r="O21" s="210" t="s">
        <v>361</v>
      </c>
      <c r="P21" s="151">
        <f>U10</f>
        <v>2349554.32</v>
      </c>
      <c r="T21" s="1"/>
      <c r="U21" s="150">
        <v>0</v>
      </c>
      <c r="V21" s="150">
        <v>0</v>
      </c>
      <c r="W21" s="30"/>
      <c r="X21" s="22"/>
      <c r="Y21" s="22"/>
      <c r="Z21" s="22"/>
    </row>
    <row r="22" spans="3:26" ht="54" customHeight="1">
      <c r="C22" s="154"/>
      <c r="D22" s="158"/>
      <c r="E22" s="140"/>
      <c r="F22" s="198"/>
      <c r="G22" s="198"/>
      <c r="M22" s="493"/>
      <c r="N22" s="532"/>
      <c r="O22" s="178" t="s">
        <v>109</v>
      </c>
      <c r="P22" s="150">
        <f>U13</f>
        <v>2150445.67</v>
      </c>
      <c r="T22" s="1"/>
      <c r="U22" s="150">
        <v>0</v>
      </c>
      <c r="V22" s="150">
        <v>0</v>
      </c>
      <c r="W22" s="22"/>
      <c r="X22" s="22"/>
      <c r="Y22" s="22"/>
      <c r="Z22" s="22"/>
    </row>
    <row r="23" spans="3:26" ht="54" customHeight="1">
      <c r="C23" s="154"/>
      <c r="D23" s="158"/>
      <c r="E23" s="140"/>
      <c r="F23" s="510"/>
      <c r="G23" s="510"/>
      <c r="M23" s="506"/>
      <c r="N23" s="486" t="s">
        <v>196</v>
      </c>
      <c r="O23" s="487"/>
      <c r="P23" s="107">
        <f>SUM(P21:P22)</f>
        <v>4499999.99</v>
      </c>
      <c r="Q23" s="179"/>
      <c r="R23" s="180"/>
      <c r="S23" s="180"/>
      <c r="T23" s="179"/>
      <c r="U23" s="83">
        <f>SUM(U21:U22)</f>
        <v>0</v>
      </c>
      <c r="V23" s="152">
        <f>SUM(V21:V22)</f>
        <v>0</v>
      </c>
      <c r="W23" s="22"/>
      <c r="X23" s="22"/>
      <c r="Y23" s="22"/>
      <c r="Z23" s="22"/>
    </row>
    <row r="24" spans="3:26" ht="27.75" customHeight="1">
      <c r="C24" s="154"/>
      <c r="D24" s="158"/>
      <c r="E24" s="197"/>
      <c r="F24" s="198"/>
      <c r="G24" s="198"/>
      <c r="M24" s="84"/>
      <c r="O24" s="108"/>
      <c r="P24" s="51"/>
      <c r="Q24" s="87"/>
      <c r="R24" s="80"/>
      <c r="S24" s="80"/>
      <c r="T24" s="1"/>
      <c r="U24" s="55"/>
      <c r="V24" s="22"/>
      <c r="W24" s="22"/>
      <c r="X24" s="22"/>
      <c r="Y24" s="22"/>
      <c r="Z24" s="22"/>
    </row>
    <row r="25" spans="3:26" ht="19.5" customHeight="1">
      <c r="C25" s="154"/>
      <c r="D25" s="154"/>
      <c r="E25" s="197"/>
      <c r="F25" s="198"/>
      <c r="G25" s="198"/>
      <c r="N25" s="90"/>
      <c r="O25" s="108"/>
      <c r="P25" s="79"/>
      <c r="Q25" s="92"/>
      <c r="R25" s="93"/>
      <c r="S25" s="80"/>
      <c r="T25" s="1"/>
      <c r="U25" s="55"/>
      <c r="V25" s="22"/>
      <c r="W25" s="22"/>
      <c r="X25" s="22"/>
      <c r="Y25" s="22"/>
      <c r="Z25" s="22"/>
    </row>
    <row r="26" spans="2:26" s="7" customFormat="1" ht="30" customHeight="1">
      <c r="B26" s="33"/>
      <c r="C26" s="154"/>
      <c r="D26" s="154"/>
      <c r="E26" s="197"/>
      <c r="F26" s="198"/>
      <c r="G26" s="198"/>
      <c r="H26" s="78"/>
      <c r="M26" s="37"/>
      <c r="N26" s="24"/>
      <c r="O26" s="26"/>
      <c r="P26" s="26"/>
      <c r="R26" s="9"/>
      <c r="S26" s="9"/>
      <c r="T26" s="18"/>
      <c r="U26" s="19"/>
      <c r="V26" s="18"/>
      <c r="W26" s="18"/>
      <c r="X26" s="18"/>
      <c r="Y26" s="18"/>
      <c r="Z26" s="18"/>
    </row>
    <row r="27" spans="3:20" ht="30" customHeight="1">
      <c r="C27" s="154"/>
      <c r="D27" s="154"/>
      <c r="E27" s="197"/>
      <c r="F27" s="198"/>
      <c r="G27" s="198"/>
      <c r="R27" s="30"/>
      <c r="S27" s="30"/>
      <c r="T27" s="29"/>
    </row>
    <row r="28" spans="3:18" ht="30" customHeight="1">
      <c r="C28" s="154"/>
      <c r="D28" s="154"/>
      <c r="E28" s="508"/>
      <c r="F28" s="198"/>
      <c r="G28" s="198"/>
      <c r="N28" s="79"/>
      <c r="O28" s="114"/>
      <c r="P28" s="70"/>
      <c r="R28" s="66"/>
    </row>
    <row r="29" spans="3:16" ht="30" customHeight="1">
      <c r="C29" s="154"/>
      <c r="D29" s="154"/>
      <c r="E29" s="509"/>
      <c r="F29" s="198"/>
      <c r="G29" s="198"/>
      <c r="N29" s="70"/>
      <c r="P29" s="73"/>
    </row>
    <row r="30" spans="3:15" ht="30" customHeight="1">
      <c r="C30" s="154"/>
      <c r="D30" s="154"/>
      <c r="E30" s="509"/>
      <c r="F30" s="198"/>
      <c r="G30" s="198"/>
      <c r="N30" s="73"/>
      <c r="O30" s="80"/>
    </row>
    <row r="31" spans="3:16" ht="30" customHeight="1">
      <c r="C31" s="154"/>
      <c r="D31" s="154"/>
      <c r="E31" s="197"/>
      <c r="F31" s="198"/>
      <c r="G31" s="198"/>
      <c r="N31" s="73"/>
      <c r="P31" s="73"/>
    </row>
    <row r="32" spans="3:16" ht="30" customHeight="1">
      <c r="C32" s="154"/>
      <c r="D32" s="154"/>
      <c r="E32" s="197"/>
      <c r="F32" s="198"/>
      <c r="G32" s="198"/>
      <c r="P32" s="112"/>
    </row>
    <row r="33" spans="3:14" ht="30" customHeight="1">
      <c r="C33" s="154"/>
      <c r="D33" s="154"/>
      <c r="E33" s="184"/>
      <c r="F33" s="510"/>
      <c r="G33" s="510"/>
      <c r="N33" s="113"/>
    </row>
    <row r="36" spans="18:21" ht="30" customHeight="1">
      <c r="R36" s="1"/>
      <c r="S36" s="1"/>
      <c r="T36" s="1"/>
      <c r="U36" s="1"/>
    </row>
    <row r="37" spans="18:21" ht="30" customHeight="1">
      <c r="R37" s="1"/>
      <c r="S37" s="1"/>
      <c r="T37" s="1"/>
      <c r="U37" s="1"/>
    </row>
    <row r="38" spans="14:26" ht="30" customHeight="1">
      <c r="N38" s="27"/>
      <c r="R38" s="1"/>
      <c r="S38" s="1"/>
      <c r="T38" s="1"/>
      <c r="U38" s="1"/>
      <c r="V38" s="22"/>
      <c r="W38" s="22"/>
      <c r="X38" s="22"/>
      <c r="Y38" s="22"/>
      <c r="Z38" s="22"/>
    </row>
    <row r="39" spans="14:26" ht="30" customHeight="1">
      <c r="N39" s="27"/>
      <c r="R39" s="1"/>
      <c r="S39" s="1"/>
      <c r="T39" s="1"/>
      <c r="U39" s="1"/>
      <c r="V39" s="22"/>
      <c r="W39" s="22"/>
      <c r="X39" s="22"/>
      <c r="Y39" s="22"/>
      <c r="Z39" s="22"/>
    </row>
    <row r="40" spans="14:21" ht="30" customHeight="1">
      <c r="N40" s="27"/>
      <c r="R40" s="1"/>
      <c r="S40" s="1"/>
      <c r="T40" s="1"/>
      <c r="U40" s="1"/>
    </row>
    <row r="41" spans="14:21" ht="30" customHeight="1">
      <c r="N41" s="27"/>
      <c r="R41" s="1"/>
      <c r="S41" s="1"/>
      <c r="T41" s="1"/>
      <c r="U41" s="1"/>
    </row>
    <row r="42" spans="14:21" ht="30" customHeight="1">
      <c r="N42" s="27"/>
      <c r="R42" s="1"/>
      <c r="S42" s="1"/>
      <c r="T42" s="1"/>
      <c r="U42" s="1"/>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sheetData>
  <sheetProtection/>
  <mergeCells count="20">
    <mergeCell ref="G1:W1"/>
    <mergeCell ref="G2:W2"/>
    <mergeCell ref="G3:X3"/>
    <mergeCell ref="W4:Y4"/>
    <mergeCell ref="A5:H5"/>
    <mergeCell ref="I5:M5"/>
    <mergeCell ref="N5:S5"/>
    <mergeCell ref="T5:Z5"/>
    <mergeCell ref="N18:V18"/>
    <mergeCell ref="F21:G21"/>
    <mergeCell ref="A7:AA7"/>
    <mergeCell ref="N10:P10"/>
    <mergeCell ref="A12:AA12"/>
    <mergeCell ref="N14:P14"/>
    <mergeCell ref="E28:E30"/>
    <mergeCell ref="F33:G33"/>
    <mergeCell ref="F23:G23"/>
    <mergeCell ref="M20:M23"/>
    <mergeCell ref="N20:N22"/>
    <mergeCell ref="N23:O2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dc:creator>
  <cp:keywords/>
  <dc:description/>
  <cp:lastModifiedBy>Lucero</cp:lastModifiedBy>
  <cp:lastPrinted>2016-12-15T14:44:05Z</cp:lastPrinted>
  <dcterms:created xsi:type="dcterms:W3CDTF">2016-06-25T00:59:22Z</dcterms:created>
  <dcterms:modified xsi:type="dcterms:W3CDTF">2017-08-25T16:01:34Z</dcterms:modified>
  <cp:category/>
  <cp:version/>
  <cp:contentType/>
  <cp:contentStatus/>
</cp:coreProperties>
</file>