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3\Digital\"/>
    </mc:Choice>
  </mc:AlternateContent>
  <bookViews>
    <workbookView xWindow="0" yWindow="0" windowWidth="13080" windowHeight="1183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B10" i="9"/>
  <c r="C10" i="9"/>
  <c r="D10" i="9"/>
  <c r="E10" i="9"/>
  <c r="F10" i="9"/>
  <c r="G10" i="9"/>
  <c r="G9" i="8"/>
  <c r="D103" i="7"/>
  <c r="D93" i="7"/>
  <c r="G59" i="6" l="1"/>
  <c r="G60" i="6"/>
  <c r="G62" i="6"/>
  <c r="G63" i="6"/>
  <c r="G46" i="6"/>
  <c r="G45" i="6"/>
  <c r="G9" i="6"/>
  <c r="G41" i="6" l="1"/>
  <c r="G34" i="6"/>
  <c r="D41" i="6" l="1"/>
  <c r="B41" i="6"/>
  <c r="D70" i="5"/>
  <c r="C70" i="5"/>
  <c r="D68" i="5"/>
  <c r="C68" i="5"/>
  <c r="B68" i="5"/>
  <c r="D63" i="5"/>
  <c r="C63" i="5"/>
  <c r="D55" i="5"/>
  <c r="C55" i="5"/>
  <c r="D53" i="5"/>
  <c r="C53" i="5"/>
  <c r="B53" i="5"/>
  <c r="D48" i="5"/>
  <c r="C48" i="5"/>
  <c r="B48" i="5"/>
  <c r="D29" i="5"/>
  <c r="B29" i="5"/>
  <c r="B63" i="5"/>
  <c r="B40" i="5" l="1"/>
  <c r="G29" i="6" l="1"/>
  <c r="G30" i="6"/>
  <c r="G31" i="6"/>
  <c r="G32" i="6"/>
  <c r="G33" i="6"/>
  <c r="G35" i="6"/>
  <c r="G36" i="6"/>
  <c r="G37" i="6"/>
  <c r="G38" i="6"/>
  <c r="G39" i="6"/>
  <c r="G10" i="6"/>
  <c r="G11" i="6"/>
  <c r="G12" i="6"/>
  <c r="G13" i="6"/>
  <c r="G14" i="6"/>
  <c r="G15" i="6"/>
  <c r="G17" i="6"/>
  <c r="G18" i="6"/>
  <c r="G19" i="6"/>
  <c r="G20" i="6"/>
  <c r="G21" i="6"/>
  <c r="G22" i="6"/>
  <c r="G23" i="6"/>
  <c r="G24" i="6"/>
  <c r="G25" i="6"/>
  <c r="G26" i="6"/>
  <c r="G27" i="6"/>
  <c r="B16" i="6"/>
  <c r="D13" i="5"/>
  <c r="C13" i="5"/>
  <c r="F14" i="3" l="1"/>
  <c r="B9" i="2" l="1"/>
  <c r="E68" i="2" l="1"/>
  <c r="F68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8" i="3" s="1"/>
  <c r="D20" i="3" s="1"/>
  <c r="D9" i="3"/>
  <c r="C13" i="3"/>
  <c r="B22" i="3"/>
  <c r="C60" i="8"/>
  <c r="D60" i="8"/>
  <c r="E60" i="8"/>
  <c r="F60" i="8"/>
  <c r="G60" i="8"/>
  <c r="B60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56" i="6"/>
  <c r="G57" i="6"/>
  <c r="G58" i="6"/>
  <c r="G55" i="6"/>
  <c r="G53" i="6"/>
  <c r="G47" i="6"/>
  <c r="G48" i="6"/>
  <c r="G49" i="6"/>
  <c r="G50" i="6"/>
  <c r="G51" i="6"/>
  <c r="G52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D64" i="5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D40" i="5"/>
  <c r="D37" i="5"/>
  <c r="D44" i="5" s="1"/>
  <c r="C40" i="5"/>
  <c r="C37" i="5"/>
  <c r="C44" i="5" s="1"/>
  <c r="B37" i="5"/>
  <c r="B44" i="5" s="1"/>
  <c r="B11" i="5" s="1"/>
  <c r="C29" i="5"/>
  <c r="D17" i="5"/>
  <c r="C17" i="5"/>
  <c r="B13" i="5"/>
  <c r="B13" i="3"/>
  <c r="C9" i="3"/>
  <c r="C8" i="3" s="1"/>
  <c r="C20" i="3" s="1"/>
  <c r="B9" i="3"/>
  <c r="F75" i="2"/>
  <c r="E75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82" i="8" l="1"/>
  <c r="E82" i="8"/>
  <c r="E84" i="7"/>
  <c r="G28" i="7"/>
  <c r="G28" i="6"/>
  <c r="F41" i="6"/>
  <c r="G16" i="6"/>
  <c r="C65" i="6"/>
  <c r="C70" i="6" s="1"/>
  <c r="F65" i="6"/>
  <c r="F8" i="3"/>
  <c r="F20" i="3" s="1"/>
  <c r="F47" i="2"/>
  <c r="F59" i="2" s="1"/>
  <c r="F81" i="2" s="1"/>
  <c r="E47" i="2"/>
  <c r="E59" i="2" s="1"/>
  <c r="E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G77" i="9" s="1"/>
  <c r="B82" i="8"/>
  <c r="D82" i="8"/>
  <c r="C82" i="8"/>
  <c r="G82" i="8"/>
  <c r="G123" i="7"/>
  <c r="B84" i="7"/>
  <c r="C84" i="7"/>
  <c r="C159" i="7" s="1"/>
  <c r="G18" i="7"/>
  <c r="G38" i="7"/>
  <c r="G75" i="7"/>
  <c r="G93" i="7"/>
  <c r="G133" i="7"/>
  <c r="G150" i="7"/>
  <c r="B9" i="7"/>
  <c r="D84" i="7"/>
  <c r="D159" i="7" s="1"/>
  <c r="E9" i="7"/>
  <c r="E159" i="7" s="1"/>
  <c r="F84" i="7"/>
  <c r="G58" i="7"/>
  <c r="G113" i="7"/>
  <c r="G137" i="7"/>
  <c r="B65" i="6"/>
  <c r="G54" i="6"/>
  <c r="D65" i="6"/>
  <c r="D70" i="6" s="1"/>
  <c r="E41" i="6"/>
  <c r="E70" i="6" s="1"/>
  <c r="B8" i="5"/>
  <c r="B21" i="5" s="1"/>
  <c r="B23" i="5" s="1"/>
  <c r="B25" i="5" s="1"/>
  <c r="B33" i="5" s="1"/>
  <c r="D11" i="5"/>
  <c r="D8" i="5" s="1"/>
  <c r="D21" i="5" s="1"/>
  <c r="D23" i="5" s="1"/>
  <c r="D25" i="5" s="1"/>
  <c r="D33" i="5" s="1"/>
  <c r="C11" i="5"/>
  <c r="C8" i="5" s="1"/>
  <c r="C21" i="5" s="1"/>
  <c r="C23" i="5" s="1"/>
  <c r="C25" i="5" s="1"/>
  <c r="C33" i="5" s="1"/>
  <c r="B57" i="5"/>
  <c r="B59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65" i="6"/>
  <c r="D77" i="9" l="1"/>
  <c r="B159" i="7"/>
  <c r="F159" i="7"/>
  <c r="G9" i="7"/>
  <c r="F70" i="6"/>
  <c r="B70" i="6"/>
  <c r="B77" i="9"/>
  <c r="F77" i="9"/>
  <c r="G84" i="7"/>
  <c r="G159" i="7" s="1"/>
  <c r="G42" i="6"/>
  <c r="G70" i="6"/>
  <c r="B38" i="2" l="1"/>
  <c r="C31" i="2"/>
  <c r="B31" i="2"/>
  <c r="C25" i="2"/>
  <c r="B25" i="2"/>
  <c r="C17" i="2"/>
  <c r="B17" i="2"/>
  <c r="B47" i="2" s="1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<sst xmlns="http://schemas.openxmlformats.org/spreadsheetml/2006/main" count="1078" uniqueCount="648">
  <si>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</si>
  <si>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</si>
  <si>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</si>
  <si>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</si>
  <si>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</si>
  <si>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</si>
  <si>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</si>
  <si>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</si>
  <si>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</si>
  <si>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</si>
  <si>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</si>
  <si>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</si>
  <si>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</si>
  <si>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</si>
  <si>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</si>
  <si>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</si>
  <si>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</si>
  <si>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</si>
  <si>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</si>
  <si>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</si>
  <si>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</si>
  <si>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</si>
  <si>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</si>
  <si>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</si>
  <si>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</si>
  <si>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</si>
  <si>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</si>
  <si>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</si>
  <si>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</si>
  <si>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</si>
  <si>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</si>
  <si>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</si>
  <si>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</si>
  <si>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</si>
  <si>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</si>
  <si>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</si>
  <si>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</si>
  <si>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</si>
  <si>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</si>
  <si>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</si>
  <si>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</si>
  <si>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</si>
  <si>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</si>
  <si>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</si>
  <si>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</si>
  <si>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</si>
  <si>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</si>
  <si>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</si>
  <si>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</si>
  <si>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</si>
  <si>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</si>
  <si>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</si>
  <si>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</si>
  <si>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</si>
  <si>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</si>
  <si>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</si>
  <si>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</si>
  <si>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</si>
  <si>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</si>
  <si>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</si>
  <si>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</si>
  <si>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</si>
  <si>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</si>
  <si>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</si>
  <si>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</si>
  <si>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</si>
  <si>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</si>
  <si>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</si>
  <si>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</si>
  <si>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</si>
  <si>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</si>
  <si>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</si>
  <si>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</si>
  <si>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</si>
  <si>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</si>
  <si>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</si>
  <si>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</si>
  <si>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</si>
  <si>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</si>
  <si>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</si>
  <si>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</si>
  <si>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</si>
  <si>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</si>
  <si>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</si>
  <si>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</si>
  <si>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</si>
  <si>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</si>
  <si>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</si>
  <si>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</si>
  <si>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</si>
  <si>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</si>
  <si>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</si>
  <si>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</si>
  <si>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</si>
  <si>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</si>
  <si>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</si>
  <si>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</si>
  <si>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</si>
  <si>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</si>
  <si>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</si>
  <si>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</si>
  <si>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</si>
  <si>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</si>
  <si>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</si>
  <si>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</si>
  <si>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</si>
  <si>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</si>
  <si>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</si>
  <si>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</si>
  <si>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</si>
  <si>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</si>
  <si>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</si>
  <si>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</si>
  <si>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</si>
  <si>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</si>
  <si>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</si>
  <si>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</si>
  <si>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</si>
  <si>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</si>
  <si>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</si>
  <si>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</si>
  <si>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</si>
  <si>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</si>
  <si>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</si>
  <si>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</si>
  <si>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</si>
  <si>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</si>
  <si>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</si>
  <si>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</si>
  <si>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</si>
  <si>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</si>
  <si>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</si>
  <si>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</si>
  <si>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</si>
  <si>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</si>
  <si>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</si>
  <si>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</si>
  <si>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</si>
  <si>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</si>
  <si>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</si>
  <si>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</si>
  <si>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</si>
  <si>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</si>
  <si>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</si>
  <si>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</si>
  <si>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</si>
  <si>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</si>
  <si>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</si>
  <si>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</si>
  <si>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</si>
  <si>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</si>
  <si>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</si>
  <si>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</si>
  <si>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</si>
  <si>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</si>
  <si>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</si>
  <si>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</si>
  <si>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</si>
  <si>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</si>
  <si>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</si>
  <si>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</si>
  <si>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</si>
  <si>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</si>
  <si>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</si>
  <si>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</si>
  <si>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</si>
  <si>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</si>
  <si>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</si>
  <si>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</si>
  <si>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</si>
  <si>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</si>
  <si>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</si>
  <si>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</si>
  <si>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</si>
  <si>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</si>
  <si>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</si>
  <si>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</si>
  <si>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</si>
  <si>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</si>
  <si>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</si>
  <si>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</si>
  <si>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</si>
  <si>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</si>
  <si>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</si>
  <si>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</si>
  <si>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</si>
  <si>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</si>
  <si>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</si>
  <si>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</si>
  <si>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</si>
  <si>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</si>
  <si>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</si>
  <si>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</si>
  <si>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</si>
  <si>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</si>
  <si>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</si>
  <si>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</si>
  <si>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</si>
  <si>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</si>
  <si>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</si>
  <si>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</si>
  <si>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</si>
  <si>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</si>
  <si>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</si>
  <si>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</si>
  <si>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</si>
  <si>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</si>
  <si>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</si>
  <si>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</si>
  <si>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</si>
  <si>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</si>
  <si>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</si>
  <si>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</si>
  <si>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</si>
  <si>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</si>
  <si>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</si>
  <si>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</si>
  <si>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</si>
  <si>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</si>
  <si>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</si>
  <si>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</si>
  <si>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</si>
  <si>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</si>
  <si>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</si>
  <si>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</si>
  <si>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</si>
  <si>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</si>
  <si>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</si>
  <si>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</si>
  <si>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</si>
  <si>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</si>
  <si>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</si>
  <si>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</si>
  <si>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</si>
  <si>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</si>
  <si>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</si>
  <si>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</si>
  <si>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</si>
  <si>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</si>
  <si>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</si>
  <si>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</si>
  <si>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</si>
  <si>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</si>
  <si>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</si>
  <si>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</si>
  <si>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</si>
  <si>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</si>
  <si>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</si>
  <si>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</si>
  <si>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</si>
  <si>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</si>
  <si>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</si>
  <si>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</si>
  <si>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</si>
  <si>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</si>
  <si>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</si>
  <si>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</si>
  <si>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</si>
  <si>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</si>
  <si>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</si>
  <si>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</si>
  <si>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</si>
  <si>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</si>
  <si>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</si>
  <si>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</si>
  <si>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</si>
  <si>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</si>
  <si>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</si>
  <si>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</si>
  <si>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</si>
  <si>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</si>
  <si>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</si>
  <si>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</si>
  <si>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</si>
  <si>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</si>
  <si>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</si>
  <si>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</si>
  <si>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</si>
  <si>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</si>
  <si>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</si>
  <si>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</si>
  <si>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</si>
  <si>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</si>
  <si>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</si>
  <si>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</si>
  <si>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</si>
  <si>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</si>
  <si>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</si>
  <si>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</si>
  <si>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</si>
  <si>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</si>
  <si>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</si>
  <si>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</si>
  <si>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</si>
  <si>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</si>
  <si>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</si>
  <si>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</si>
  <si>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</si>
  <si>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</si>
  <si>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</si>
  <si>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</si>
  <si>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</si>
  <si>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</si>
  <si>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</si>
  <si>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</si>
  <si>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</si>
  <si>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</si>
  <si>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</si>
  <si>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</si>
  <si>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</si>
  <si>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</si>
  <si>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</si>
  <si>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</si>
  <si>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</si>
  <si>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</si>
  <si>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</si>
  <si>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</si>
  <si>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</si>
  <si>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</si>
  <si>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</si>
  <si>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</si>
  <si>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</si>
  <si>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</si>
  <si>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</si>
  <si>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</si>
  <si>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</si>
  <si>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</si>
  <si>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</si>
  <si>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</si>
  <si>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</si>
  <si>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</si>
  <si>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</si>
  <si>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</si>
  <si>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</si>
  <si>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</si>
  <si>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</si>
  <si>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</si>
  <si>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</si>
  <si>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</si>
  <si>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</si>
  <si>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</si>
  <si>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</si>
  <si>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</si>
  <si>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</si>
  <si>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</si>
  <si>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</si>
  <si>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</si>
  <si>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</si>
  <si>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</si>
  <si>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</si>
  <si>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</si>
  <si>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</si>
  <si>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</si>
  <si>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</si>
  <si>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</si>
  <si>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</si>
  <si>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</si>
  <si>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</si>
  <si>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</si>
  <si>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</si>
  <si>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</si>
  <si>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</si>
  <si>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</si>
  <si>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</si>
  <si>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</si>
  <si>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</si>
  <si>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</si>
  <si>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</si>
  <si>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</si>
  <si>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</si>
  <si>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</si>
  <si>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</si>
  <si>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</si>
  <si>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</si>
  <si>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</si>
  <si>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</si>
  <si>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</si>
  <si>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</si>
  <si>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</si>
  <si>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</si>
  <si>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</si>
  <si>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</si>
  <si>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</si>
  <si>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</si>
  <si>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</si>
  <si>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</si>
  <si>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</si>
  <si>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</si>
  <si>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</si>
  <si>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</si>
  <si>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</si>
  <si>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</si>
  <si>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</si>
  <si>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</si>
  <si>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</si>
  <si>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</si>
  <si>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</si>
  <si>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</si>
  <si>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</si>
  <si>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</si>
  <si>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</si>
  <si>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</si>
  <si>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</si>
  <si>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</si>
  <si>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</si>
  <si>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</si>
  <si>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</si>
  <si>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</si>
  <si>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</si>
  <si>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</si>
  <si>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</si>
  <si>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</si>
  <si>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</si>
  <si>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</si>
  <si>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</si>
  <si>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</si>
  <si>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</si>
  <si>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</si>
  <si>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</si>
  <si>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</si>
  <si>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</si>
  <si>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</si>
  <si>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</si>
  <si>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</si>
  <si>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</si>
  <si>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</si>
  <si>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</si>
  <si>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</si>
  <si>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</si>
  <si>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</si>
  <si>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</si>
  <si>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</si>
  <si>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</si>
  <si>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</si>
  <si>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</si>
  <si>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</si>
  <si>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</si>
  <si>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</si>
  <si>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</si>
  <si>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</si>
  <si>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</si>
  <si>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</si>
  <si>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</si>
  <si>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</si>
  <si>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</si>
  <si>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</si>
  <si>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</si>
  <si>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</si>
  <si>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</si>
  <si>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</si>
  <si>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</si>
  <si>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</si>
  <si>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</si>
  <si>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</si>
  <si>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</si>
  <si>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</si>
  <si>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</si>
  <si>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</si>
  <si>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</si>
  <si>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</si>
  <si>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</si>
  <si>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</si>
  <si>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</si>
  <si>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</si>
  <si>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</si>
  <si>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</si>
  <si>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</si>
  <si>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</si>
  <si>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</si>
  <si>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</si>
  <si>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</si>
  <si>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</si>
  <si>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</si>
  <si>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</si>
  <si>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</si>
  <si>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</si>
  <si>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</si>
  <si>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</si>
  <si>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</si>
  <si>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</si>
  <si>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</si>
  <si>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</si>
  <si>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</si>
  <si>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</si>
  <si>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</si>
  <si>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</si>
  <si>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</si>
  <si>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</si>
  <si>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</si>
  <si>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</si>
  <si>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</si>
  <si>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</si>
  <si>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</si>
  <si>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</si>
  <si>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</si>
  <si>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</si>
  <si>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</si>
  <si>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</si>
  <si>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</si>
  <si>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</si>
  <si>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</si>
  <si>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</si>
  <si>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</si>
  <si>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</si>
  <si>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</si>
  <si>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</si>
  <si>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</si>
  <si>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</si>
  <si>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</si>
  <si>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</si>
  <si>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</si>
  <si>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</si>
  <si>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</si>
  <si>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</si>
  <si>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</si>
  <si>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</si>
  <si>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</si>
  <si>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</si>
  <si>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</si>
  <si>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</si>
  <si>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</si>
  <si>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</si>
  <si>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</si>
  <si>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</si>
  <si>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</si>
  <si>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</si>
  <si>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</si>
  <si>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</si>
  <si>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</si>
  <si>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</si>
  <si>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</si>
  <si>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</si>
  <si>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</si>
  <si>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</si>
  <si>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</si>
  <si>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</si>
  <si>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</si>
  <si>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</si>
  <si>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</si>
  <si>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</si>
  <si>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</si>
  <si>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</si>
  <si>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</si>
  <si>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</si>
  <si>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</si>
  <si>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</si>
  <si>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</si>
  <si>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</si>
  <si>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</si>
  <si>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</si>
  <si>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</si>
  <si>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</si>
  <si>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</si>
  <si>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</si>
  <si>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</si>
  <si>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</si>
  <si>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</si>
  <si>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</si>
  <si>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</si>
  <si>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</si>
  <si>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</si>
  <si>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</si>
  <si>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</si>
  <si>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</si>
  <si>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</si>
  <si>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</si>
  <si>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</si>
  <si>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</si>
  <si>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</si>
  <si>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</si>
  <si>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</si>
  <si>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</si>
  <si>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</si>
  <si>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</si>
  <si>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</si>
  <si>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</si>
  <si>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</si>
  <si>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</si>
  <si>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</si>
  <si>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</si>
  <si>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</si>
  <si>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</si>
  <si>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</si>
  <si>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</si>
  <si>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</si>
  <si>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</si>
  <si>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</si>
  <si>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</si>
  <si>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</si>
  <si>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</si>
  <si>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</si>
  <si>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</si>
  <si>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Valle de Santiago, Gto.</t>
  </si>
  <si>
    <t>Al 31 de Diciembre de 2023 y al 30 de septiembre de 2024 (b)</t>
  </si>
  <si>
    <t>Del 1 de Enero al 30 de septiembre de 2024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</si>
  <si>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</si>
  <si>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</si>
  <si>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</si>
  <si>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</si>
  <si>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</si>
  <si>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</si>
  <si>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</si>
  <si>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</si>
  <si>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31111M420020600 PROCURAD DER NIÑAS, NIÑOS Y ADOLESCENTES</t>
  </si>
  <si>
    <t>31111M420020700 SIPINNA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</si>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</sst>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7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Protection="1">
      <protection locked="0"/>
    </xf>
    <xf numFmtId="4" fontId="0" fillId="0" borderId="14" xfId="0" applyNumberFormat="1" applyFill="1" applyBorder="1"/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80" zoomScaleNormal="80" workbookViewId="0">
      <selection activeCell="E52" sqref="E5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162598233.30000001</v>
      </c>
      <c r="C9" s="47">
        <f>SUM(C10:C16)</f>
        <v>254102008.13</v>
      </c>
      <c r="D9" s="46" t="s">
        <v>10</v>
      </c>
      <c r="E9" s="47">
        <f>SUM(E10:E18)</f>
        <v>19405434.469999999</v>
      </c>
      <c r="F9" s="47">
        <f>SUM(F10:F18)</f>
        <v>37816690.100000001</v>
      </c>
    </row>
    <row r="10" spans="1:6" x14ac:dyDescent="0.25">
      <c r="A10" s="48" t="s">
        <v>11</v>
      </c>
      <c r="B10" s="197">
        <v>0</v>
      </c>
      <c r="C10" s="197">
        <v>0</v>
      </c>
      <c r="D10" s="48" t="s">
        <v>12</v>
      </c>
      <c r="E10" s="201">
        <v>184289.19</v>
      </c>
      <c r="F10" s="201">
        <v>184289.19</v>
      </c>
    </row>
    <row r="11" spans="1:6" x14ac:dyDescent="0.25">
      <c r="A11" s="48" t="s">
        <v>13</v>
      </c>
      <c r="B11" s="197">
        <v>41094602.609999999</v>
      </c>
      <c r="C11" s="197">
        <v>21430020.23</v>
      </c>
      <c r="D11" s="48" t="s">
        <v>14</v>
      </c>
      <c r="E11" s="201">
        <v>3760138.5</v>
      </c>
      <c r="F11" s="201">
        <v>20348150.440000001</v>
      </c>
    </row>
    <row r="12" spans="1:6" x14ac:dyDescent="0.25">
      <c r="A12" s="48" t="s">
        <v>15</v>
      </c>
      <c r="B12" s="197">
        <v>0</v>
      </c>
      <c r="C12" s="197">
        <v>0</v>
      </c>
      <c r="D12" s="48" t="s">
        <v>16</v>
      </c>
      <c r="E12" s="201">
        <v>2856024.15</v>
      </c>
      <c r="F12" s="201">
        <v>3263949.19</v>
      </c>
    </row>
    <row r="13" spans="1:6" x14ac:dyDescent="0.25">
      <c r="A13" s="48" t="s">
        <v>17</v>
      </c>
      <c r="B13" s="197">
        <v>121503630.69</v>
      </c>
      <c r="C13" s="197">
        <v>232671987.90000001</v>
      </c>
      <c r="D13" s="48" t="s">
        <v>18</v>
      </c>
      <c r="E13" s="201">
        <v>0</v>
      </c>
      <c r="F13" s="201">
        <v>0</v>
      </c>
    </row>
    <row r="14" spans="1:6" x14ac:dyDescent="0.25">
      <c r="A14" s="48" t="s">
        <v>19</v>
      </c>
      <c r="B14" s="197">
        <v>0</v>
      </c>
      <c r="C14" s="197">
        <v>0</v>
      </c>
      <c r="D14" s="48" t="s">
        <v>20</v>
      </c>
      <c r="E14" s="201">
        <v>354742.74</v>
      </c>
      <c r="F14" s="201">
        <v>516585.74</v>
      </c>
    </row>
    <row r="15" spans="1:6" x14ac:dyDescent="0.25">
      <c r="A15" s="48" t="s">
        <v>21</v>
      </c>
      <c r="B15" s="197">
        <v>0</v>
      </c>
      <c r="C15" s="197">
        <v>0</v>
      </c>
      <c r="D15" s="48" t="s">
        <v>22</v>
      </c>
      <c r="E15" s="201">
        <v>0</v>
      </c>
      <c r="F15" s="201">
        <v>0</v>
      </c>
    </row>
    <row r="16" spans="1:6" x14ac:dyDescent="0.25">
      <c r="A16" s="48" t="s">
        <v>23</v>
      </c>
      <c r="B16" s="197">
        <v>0</v>
      </c>
      <c r="C16" s="197">
        <v>0</v>
      </c>
      <c r="D16" s="48" t="s">
        <v>24</v>
      </c>
      <c r="E16" s="201">
        <v>6615738.5</v>
      </c>
      <c r="F16" s="201">
        <v>7919168.4900000002</v>
      </c>
    </row>
    <row r="17" spans="1:6" x14ac:dyDescent="0.25">
      <c r="A17" s="46" t="s">
        <v>25</v>
      </c>
      <c r="B17" s="47">
        <f>SUM(B18:B24)</f>
        <v>6541803.4299999997</v>
      </c>
      <c r="C17" s="47">
        <f>SUM(C18:C24)</f>
        <v>6901471.1899999995</v>
      </c>
      <c r="D17" s="48" t="s">
        <v>26</v>
      </c>
      <c r="E17" s="201">
        <v>0</v>
      </c>
      <c r="F17" s="201">
        <v>0</v>
      </c>
    </row>
    <row r="18" spans="1:6" x14ac:dyDescent="0.25">
      <c r="A18" s="48" t="s">
        <v>27</v>
      </c>
      <c r="B18" s="198">
        <v>0</v>
      </c>
      <c r="C18" s="198">
        <v>0</v>
      </c>
      <c r="D18" s="48" t="s">
        <v>28</v>
      </c>
      <c r="E18" s="201">
        <v>5634501.3899999997</v>
      </c>
      <c r="F18" s="201">
        <v>5584547.0499999998</v>
      </c>
    </row>
    <row r="19" spans="1:6" x14ac:dyDescent="0.25">
      <c r="A19" s="48" t="s">
        <v>29</v>
      </c>
      <c r="B19" s="198">
        <v>922166.81</v>
      </c>
      <c r="C19" s="198">
        <v>922580.98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98">
        <v>449537.52</v>
      </c>
      <c r="C20" s="198">
        <v>369035.01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98">
        <v>20182.34</v>
      </c>
      <c r="C21" s="198">
        <v>231951.77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98">
        <v>33533.01</v>
      </c>
      <c r="C22" s="198">
        <v>20870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98">
        <v>0</v>
      </c>
      <c r="C23" s="198">
        <v>0</v>
      </c>
      <c r="D23" s="46" t="s">
        <v>38</v>
      </c>
      <c r="E23" s="47">
        <f>E24+E25</f>
        <v>401785.71</v>
      </c>
      <c r="F23" s="47">
        <f>F24+F25</f>
        <v>0</v>
      </c>
    </row>
    <row r="24" spans="1:6" x14ac:dyDescent="0.25">
      <c r="A24" s="48" t="s">
        <v>39</v>
      </c>
      <c r="B24" s="198">
        <v>5116383.75</v>
      </c>
      <c r="C24" s="198">
        <v>5357033.43</v>
      </c>
      <c r="D24" s="48" t="s">
        <v>40</v>
      </c>
      <c r="E24" s="202">
        <v>401785.71</v>
      </c>
      <c r="F24" s="202">
        <v>0</v>
      </c>
    </row>
    <row r="25" spans="1:6" x14ac:dyDescent="0.25">
      <c r="A25" s="46" t="s">
        <v>41</v>
      </c>
      <c r="B25" s="47">
        <f>SUM(B26:B30)</f>
        <v>24632516.18</v>
      </c>
      <c r="C25" s="47">
        <f>SUM(C26:C30)</f>
        <v>35832123.07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99">
        <v>699506.52</v>
      </c>
      <c r="C26" s="199">
        <v>256162.5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99">
        <v>0</v>
      </c>
      <c r="C27" s="199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99">
        <v>0</v>
      </c>
      <c r="C28" s="199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99">
        <v>23933009.66</v>
      </c>
      <c r="C29" s="199">
        <v>35575960.57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99">
        <v>0</v>
      </c>
      <c r="C30" s="199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180426.45</v>
      </c>
      <c r="F42" s="47">
        <f>SUM(F43:F45)</f>
        <v>117954.52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203">
        <v>180426.45</v>
      </c>
      <c r="F43" s="203">
        <v>117954.52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193772552.91000003</v>
      </c>
      <c r="C47" s="4">
        <f>C9+C17+C25+C31+C37+C38+C41</f>
        <v>296835602.38999999</v>
      </c>
      <c r="D47" s="2" t="s">
        <v>84</v>
      </c>
      <c r="E47" s="4">
        <f>E9+E19+E23+E26+E27+E31+E38+E42</f>
        <v>19987646.629999999</v>
      </c>
      <c r="F47" s="4">
        <f>F9+F19+F23+F26+F27+F31+F38+F42</f>
        <v>37934644.620000005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200">
        <v>319332548.44</v>
      </c>
      <c r="C52" s="200">
        <v>167629941.66999999</v>
      </c>
      <c r="D52" s="46" t="s">
        <v>92</v>
      </c>
      <c r="E52" s="204">
        <v>4821428.68</v>
      </c>
      <c r="F52" s="204">
        <v>6428571.5199999996</v>
      </c>
    </row>
    <row r="53" spans="1:6" x14ac:dyDescent="0.25">
      <c r="A53" s="46" t="s">
        <v>93</v>
      </c>
      <c r="B53" s="200">
        <v>357872524.81999999</v>
      </c>
      <c r="C53" s="200">
        <v>111651286.31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200">
        <v>135966.14000000001</v>
      </c>
      <c r="C54" s="200">
        <v>135966.14000000001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200">
        <v>-56901492.399999999</v>
      </c>
      <c r="C55" s="200">
        <v>-58766444.57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200">
        <v>1176759.67</v>
      </c>
      <c r="C56" s="200">
        <v>1176759.67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4821428.68</v>
      </c>
      <c r="F57" s="4">
        <f>SUM(F50:F55)</f>
        <v>6428571.5199999996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24809075.309999999</v>
      </c>
      <c r="F59" s="4">
        <f>F47+F57</f>
        <v>44363216.140000001</v>
      </c>
    </row>
    <row r="60" spans="1:6" x14ac:dyDescent="0.25">
      <c r="A60" s="3" t="s">
        <v>104</v>
      </c>
      <c r="B60" s="4">
        <f>SUM(B50:B58)</f>
        <v>621616306.66999996</v>
      </c>
      <c r="C60" s="4">
        <f>SUM(C50:C58)</f>
        <v>221827509.22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815388859.57999992</v>
      </c>
      <c r="C62" s="4">
        <f>SUM(C47+C60)</f>
        <v>518663111.61000001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23315747.640000001</v>
      </c>
      <c r="F63" s="47">
        <f>SUM(F64:F66)</f>
        <v>23319492.919999998</v>
      </c>
    </row>
    <row r="64" spans="1:6" x14ac:dyDescent="0.25">
      <c r="A64" s="45"/>
      <c r="B64" s="45"/>
      <c r="C64" s="45"/>
      <c r="D64" s="46" t="s">
        <v>108</v>
      </c>
      <c r="E64" s="205">
        <v>22262850.960000001</v>
      </c>
      <c r="F64" s="205">
        <v>22266596.239999998</v>
      </c>
    </row>
    <row r="65" spans="1:6" x14ac:dyDescent="0.25">
      <c r="A65" s="45"/>
      <c r="B65" s="45"/>
      <c r="C65" s="45"/>
      <c r="D65" s="50" t="s">
        <v>109</v>
      </c>
      <c r="E65" s="205">
        <v>1052896.68</v>
      </c>
      <c r="F65" s="205">
        <v>1052896.68</v>
      </c>
    </row>
    <row r="66" spans="1:6" x14ac:dyDescent="0.25">
      <c r="A66" s="45"/>
      <c r="B66" s="45"/>
      <c r="C66" s="45"/>
      <c r="D66" s="46" t="s">
        <v>110</v>
      </c>
      <c r="E66" s="205">
        <v>0</v>
      </c>
      <c r="F66" s="205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767264036.62999988</v>
      </c>
      <c r="F68" s="47">
        <f>SUM(F69:F73)</f>
        <v>450980402.55000001</v>
      </c>
    </row>
    <row r="69" spans="1:6" x14ac:dyDescent="0.25">
      <c r="A69" s="53"/>
      <c r="B69" s="45"/>
      <c r="C69" s="45"/>
      <c r="D69" s="46" t="s">
        <v>112</v>
      </c>
      <c r="E69" s="206">
        <v>287127496.93000001</v>
      </c>
      <c r="F69" s="206">
        <v>276017758.62</v>
      </c>
    </row>
    <row r="70" spans="1:6" x14ac:dyDescent="0.25">
      <c r="A70" s="53"/>
      <c r="B70" s="45"/>
      <c r="C70" s="45"/>
      <c r="D70" s="46" t="s">
        <v>113</v>
      </c>
      <c r="E70" s="206">
        <v>480069428.39999998</v>
      </c>
      <c r="F70" s="206">
        <v>174895532.63</v>
      </c>
    </row>
    <row r="71" spans="1:6" x14ac:dyDescent="0.25">
      <c r="A71" s="53"/>
      <c r="B71" s="45"/>
      <c r="C71" s="45"/>
      <c r="D71" s="46" t="s">
        <v>114</v>
      </c>
      <c r="E71" s="206">
        <v>0</v>
      </c>
      <c r="F71" s="206">
        <v>0</v>
      </c>
    </row>
    <row r="72" spans="1:6" x14ac:dyDescent="0.25">
      <c r="A72" s="53"/>
      <c r="B72" s="45"/>
      <c r="C72" s="45"/>
      <c r="D72" s="46" t="s">
        <v>115</v>
      </c>
      <c r="E72" s="206">
        <v>0</v>
      </c>
      <c r="F72" s="206">
        <v>0</v>
      </c>
    </row>
    <row r="73" spans="1:6" x14ac:dyDescent="0.25">
      <c r="A73" s="53"/>
      <c r="B73" s="45"/>
      <c r="C73" s="45"/>
      <c r="D73" s="46" t="s">
        <v>116</v>
      </c>
      <c r="E73" s="206">
        <v>67111.3</v>
      </c>
      <c r="F73" s="206">
        <v>67111.3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790579784.26999986</v>
      </c>
      <c r="F79" s="4">
        <f>F63+F68+F75</f>
        <v>474299895.47000003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815388859.5799998</v>
      </c>
      <c r="F81" s="4">
        <f>F59+F79</f>
        <v>518663111.61000001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C17 E9:F9 B48:C51 B32:C46 B47 C9 B25:C25 B57:C62 E19:F23 E25:F42 E44:F51 E53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440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475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L36" sqref="L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Valle de Santiago, Gto.</v>
      </c>
      <c r="B2" s="182"/>
      <c r="C2" s="182"/>
      <c r="D2" s="182"/>
      <c r="E2" s="182"/>
      <c r="F2" s="183"/>
    </row>
    <row r="3" spans="1:6" x14ac:dyDescent="0.25">
      <c r="A3" s="178" t="s">
        <v>504</v>
      </c>
      <c r="B3" s="179"/>
      <c r="C3" s="179"/>
      <c r="D3" s="179"/>
      <c r="E3" s="179"/>
      <c r="F3" s="180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439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4" t="s">
        <v>442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443</v>
      </c>
      <c r="C7" s="185"/>
      <c r="D7" s="185"/>
      <c r="E7" s="185"/>
      <c r="F7" s="185"/>
      <c r="G7" s="185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458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88" t="s">
        <v>460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443</v>
      </c>
      <c r="C7" s="185"/>
      <c r="D7" s="185"/>
      <c r="E7" s="185"/>
      <c r="F7" s="185"/>
      <c r="G7" s="185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474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442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497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498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499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497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498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Valle de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26" sqref="F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6428571.5199999996</v>
      </c>
      <c r="C8" s="4">
        <f t="shared" si="0"/>
        <v>0</v>
      </c>
      <c r="D8" s="4">
        <f t="shared" si="0"/>
        <v>1607142.84</v>
      </c>
      <c r="E8" s="4">
        <f t="shared" si="0"/>
        <v>0</v>
      </c>
      <c r="F8" s="4">
        <f t="shared" si="0"/>
        <v>4821428.68</v>
      </c>
      <c r="G8" s="4">
        <f t="shared" si="0"/>
        <v>558597.53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6428571.5199999996</v>
      </c>
      <c r="C13" s="47">
        <f t="shared" si="2"/>
        <v>0</v>
      </c>
      <c r="D13" s="47">
        <f t="shared" si="2"/>
        <v>1607142.84</v>
      </c>
      <c r="E13" s="47">
        <f t="shared" si="2"/>
        <v>0</v>
      </c>
      <c r="F13" s="47">
        <f t="shared" si="2"/>
        <v>4821428.68</v>
      </c>
      <c r="G13" s="47">
        <f t="shared" si="2"/>
        <v>558597.53</v>
      </c>
      <c r="H13" s="47">
        <f t="shared" si="2"/>
        <v>0</v>
      </c>
    </row>
    <row r="14" spans="1:8" x14ac:dyDescent="0.25">
      <c r="A14" s="105" t="s">
        <v>137</v>
      </c>
      <c r="B14" s="106">
        <v>6428571.5199999996</v>
      </c>
      <c r="C14" s="47">
        <v>0</v>
      </c>
      <c r="D14" s="47">
        <v>1607142.84</v>
      </c>
      <c r="E14" s="106">
        <v>0</v>
      </c>
      <c r="F14" s="106">
        <f>B14+C14-D14</f>
        <v>4821428.68</v>
      </c>
      <c r="G14" s="47">
        <v>558597.53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37934644.620000005</v>
      </c>
      <c r="C18" s="108"/>
      <c r="D18" s="108"/>
      <c r="E18" s="108"/>
      <c r="F18" s="4">
        <v>19987646.629999999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44363216.140000001</v>
      </c>
      <c r="C20" s="4">
        <f t="shared" si="3"/>
        <v>0</v>
      </c>
      <c r="D20" s="4">
        <f t="shared" si="3"/>
        <v>1607142.84</v>
      </c>
      <c r="E20" s="4">
        <f t="shared" si="3"/>
        <v>0</v>
      </c>
      <c r="F20" s="4">
        <f t="shared" si="3"/>
        <v>24809075.309999999</v>
      </c>
      <c r="G20" s="4">
        <f t="shared" si="3"/>
        <v>558597.53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 D1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3 B41:F44 B15:H17 C14 B19:H31 C18:E18 E14 H14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G19" sqref="G1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zoomScale="80" zoomScaleNormal="80" workbookViewId="0">
      <selection activeCell="D36" sqref="D3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Municipio de Valle de Santiago,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544392857.15999997</v>
      </c>
      <c r="C8" s="14">
        <f>SUM(C9:C11)</f>
        <v>616475719.75</v>
      </c>
      <c r="D8" s="14">
        <f>SUM(D9:D11)</f>
        <v>614516212.86000001</v>
      </c>
    </row>
    <row r="9" spans="1:4" x14ac:dyDescent="0.25">
      <c r="A9" s="58" t="s">
        <v>189</v>
      </c>
      <c r="B9" s="207">
        <v>323000000</v>
      </c>
      <c r="C9" s="207">
        <v>278673741.56999999</v>
      </c>
      <c r="D9" s="207">
        <v>276714234.68000001</v>
      </c>
    </row>
    <row r="10" spans="1:4" x14ac:dyDescent="0.25">
      <c r="A10" s="58" t="s">
        <v>190</v>
      </c>
      <c r="B10" s="207">
        <v>223000000</v>
      </c>
      <c r="C10" s="207">
        <v>339007335.31</v>
      </c>
      <c r="D10" s="207">
        <v>339007335.31</v>
      </c>
    </row>
    <row r="11" spans="1:4" x14ac:dyDescent="0.25">
      <c r="A11" s="58" t="s">
        <v>191</v>
      </c>
      <c r="B11" s="209">
        <f>B44</f>
        <v>-1607142.84</v>
      </c>
      <c r="C11" s="209">
        <f>C44</f>
        <v>-1205357.1299999999</v>
      </c>
      <c r="D11" s="209">
        <f>D44</f>
        <v>-1205357.1299999999</v>
      </c>
    </row>
    <row r="12" spans="1:4" x14ac:dyDescent="0.25">
      <c r="A12" s="46"/>
      <c r="B12" s="210"/>
      <c r="C12" s="210"/>
      <c r="D12" s="210"/>
    </row>
    <row r="13" spans="1:4" x14ac:dyDescent="0.25">
      <c r="A13" s="3" t="s">
        <v>192</v>
      </c>
      <c r="B13" s="211">
        <f>B14+B15</f>
        <v>544392857.15999997</v>
      </c>
      <c r="C13" s="211">
        <f>C14+C15</f>
        <v>730342377.4000001</v>
      </c>
      <c r="D13" s="211">
        <f>D14+D15</f>
        <v>724048168.1400001</v>
      </c>
    </row>
    <row r="14" spans="1:4" x14ac:dyDescent="0.25">
      <c r="A14" s="58" t="s">
        <v>193</v>
      </c>
      <c r="B14" s="207">
        <v>323000000</v>
      </c>
      <c r="C14" s="207">
        <v>316317792.60000002</v>
      </c>
      <c r="D14" s="207">
        <v>310422359.47000003</v>
      </c>
    </row>
    <row r="15" spans="1:4" x14ac:dyDescent="0.25">
      <c r="A15" s="58" t="s">
        <v>194</v>
      </c>
      <c r="B15" s="207">
        <v>221392857.16</v>
      </c>
      <c r="C15" s="207">
        <v>414024584.80000001</v>
      </c>
      <c r="D15" s="207">
        <v>413625808.67000002</v>
      </c>
    </row>
    <row r="16" spans="1:4" x14ac:dyDescent="0.25">
      <c r="A16" s="46"/>
      <c r="B16" s="210"/>
      <c r="C16" s="210"/>
      <c r="D16" s="210"/>
    </row>
    <row r="17" spans="1:4" x14ac:dyDescent="0.25">
      <c r="A17" s="3" t="s">
        <v>195</v>
      </c>
      <c r="B17" s="15">
        <v>0</v>
      </c>
      <c r="C17" s="211">
        <f>C18+C19</f>
        <v>220487689.59999996</v>
      </c>
      <c r="D17" s="211">
        <f>D18+D19</f>
        <v>220487689.59999996</v>
      </c>
    </row>
    <row r="18" spans="1:4" x14ac:dyDescent="0.25">
      <c r="A18" s="58" t="s">
        <v>196</v>
      </c>
      <c r="B18" s="16">
        <v>0</v>
      </c>
      <c r="C18" s="207">
        <v>84564803.149999991</v>
      </c>
      <c r="D18" s="207">
        <v>84564803.149999991</v>
      </c>
    </row>
    <row r="19" spans="1:4" x14ac:dyDescent="0.25">
      <c r="A19" s="58" t="s">
        <v>197</v>
      </c>
      <c r="B19" s="16">
        <v>0</v>
      </c>
      <c r="C19" s="207">
        <v>135922886.44999999</v>
      </c>
      <c r="D19" s="207">
        <v>135922886.44999999</v>
      </c>
    </row>
    <row r="20" spans="1:4" x14ac:dyDescent="0.25">
      <c r="A20" s="46"/>
      <c r="B20" s="91"/>
      <c r="C20" s="210"/>
      <c r="D20" s="210"/>
    </row>
    <row r="21" spans="1:4" x14ac:dyDescent="0.25">
      <c r="A21" s="3" t="s">
        <v>198</v>
      </c>
      <c r="B21" s="14">
        <f>B8-B13+B17</f>
        <v>0</v>
      </c>
      <c r="C21" s="211">
        <f>C8-C13+C17</f>
        <v>106621031.94999987</v>
      </c>
      <c r="D21" s="211">
        <f>D8-D13+D17</f>
        <v>110955734.31999987</v>
      </c>
    </row>
    <row r="22" spans="1:4" x14ac:dyDescent="0.25">
      <c r="A22" s="3"/>
      <c r="B22" s="91"/>
      <c r="C22" s="210"/>
      <c r="D22" s="210"/>
    </row>
    <row r="23" spans="1:4" x14ac:dyDescent="0.25">
      <c r="A23" s="3" t="s">
        <v>199</v>
      </c>
      <c r="B23" s="14">
        <f>B21-B11</f>
        <v>1607142.84</v>
      </c>
      <c r="C23" s="211">
        <f>C21-C11</f>
        <v>107826389.07999986</v>
      </c>
      <c r="D23" s="211">
        <f>D21-D11</f>
        <v>112161091.44999987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1607142.84</v>
      </c>
      <c r="C25" s="14">
        <f>C23-C17</f>
        <v>-112661300.5200001</v>
      </c>
      <c r="D25" s="14">
        <f>D23-D17</f>
        <v>-108326598.1500001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212">
        <f>B30+B31</f>
        <v>800000</v>
      </c>
      <c r="C29" s="212">
        <f>C30+C31</f>
        <v>558597.53</v>
      </c>
      <c r="D29" s="212">
        <f>D30+D31</f>
        <v>558597.53</v>
      </c>
    </row>
    <row r="30" spans="1:4" x14ac:dyDescent="0.25">
      <c r="A30" s="58" t="s">
        <v>205</v>
      </c>
      <c r="B30" s="213">
        <v>0</v>
      </c>
      <c r="C30" s="213">
        <v>0</v>
      </c>
      <c r="D30" s="213">
        <v>0</v>
      </c>
    </row>
    <row r="31" spans="1:4" x14ac:dyDescent="0.25">
      <c r="A31" s="58" t="s">
        <v>206</v>
      </c>
      <c r="B31" s="208">
        <v>800000</v>
      </c>
      <c r="C31" s="208">
        <v>558597.53</v>
      </c>
      <c r="D31" s="208">
        <v>558597.53</v>
      </c>
    </row>
    <row r="32" spans="1:4" x14ac:dyDescent="0.25">
      <c r="A32" s="45"/>
      <c r="B32" s="214"/>
      <c r="C32" s="214"/>
      <c r="D32" s="214"/>
    </row>
    <row r="33" spans="1:4" ht="14.45" customHeight="1" x14ac:dyDescent="0.25">
      <c r="A33" s="3" t="s">
        <v>207</v>
      </c>
      <c r="B33" s="212">
        <f>B25+B29</f>
        <v>2407142.84</v>
      </c>
      <c r="C33" s="212">
        <f>C25+C29</f>
        <v>-112102702.9900001</v>
      </c>
      <c r="D33" s="212">
        <f>D25+D29</f>
        <v>-107768000.62000009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213">
        <v>0</v>
      </c>
      <c r="C39" s="213">
        <v>0</v>
      </c>
      <c r="D39" s="213">
        <v>0</v>
      </c>
    </row>
    <row r="40" spans="1:4" x14ac:dyDescent="0.25">
      <c r="A40" s="3" t="s">
        <v>212</v>
      </c>
      <c r="B40" s="212">
        <f>B41+B42</f>
        <v>1607142.84</v>
      </c>
      <c r="C40" s="212">
        <f>C41+C42</f>
        <v>1205357.1299999999</v>
      </c>
      <c r="D40" s="212">
        <f>D41+D42</f>
        <v>1205357.1299999999</v>
      </c>
    </row>
    <row r="41" spans="1:4" x14ac:dyDescent="0.25">
      <c r="A41" s="58" t="s">
        <v>213</v>
      </c>
      <c r="B41" s="213">
        <v>0</v>
      </c>
      <c r="C41" s="213">
        <v>0</v>
      </c>
      <c r="D41" s="213">
        <v>0</v>
      </c>
    </row>
    <row r="42" spans="1:4" x14ac:dyDescent="0.25">
      <c r="A42" s="58" t="s">
        <v>214</v>
      </c>
      <c r="B42" s="208">
        <v>1607142.84</v>
      </c>
      <c r="C42" s="208">
        <v>1205357.1299999999</v>
      </c>
      <c r="D42" s="208">
        <v>1205357.1299999999</v>
      </c>
    </row>
    <row r="43" spans="1:4" x14ac:dyDescent="0.25">
      <c r="A43" s="45"/>
      <c r="B43" s="214"/>
      <c r="C43" s="214"/>
      <c r="D43" s="214"/>
    </row>
    <row r="44" spans="1:4" x14ac:dyDescent="0.25">
      <c r="A44" s="3" t="s">
        <v>215</v>
      </c>
      <c r="B44" s="212">
        <f>B37-B40</f>
        <v>-1607142.84</v>
      </c>
      <c r="C44" s="212">
        <f>C37-C40</f>
        <v>-1205357.1299999999</v>
      </c>
      <c r="D44" s="212">
        <f>D37-D40</f>
        <v>-1205357.1299999999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323000000</v>
      </c>
      <c r="C48" s="215">
        <f>C9</f>
        <v>278673741.56999999</v>
      </c>
      <c r="D48" s="215">
        <f>D9</f>
        <v>276714234.68000001</v>
      </c>
    </row>
    <row r="49" spans="1:4" x14ac:dyDescent="0.25">
      <c r="A49" s="21" t="s">
        <v>217</v>
      </c>
      <c r="B49" s="4">
        <f>B50-B51</f>
        <v>0</v>
      </c>
      <c r="C49" s="212">
        <f>C50-C51</f>
        <v>0</v>
      </c>
      <c r="D49" s="212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323000000</v>
      </c>
      <c r="C53" s="47">
        <f>C14</f>
        <v>316317792.60000002</v>
      </c>
      <c r="D53" s="47">
        <f>D14</f>
        <v>310422359.47000003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84564803.149999991</v>
      </c>
      <c r="D55" s="47">
        <f>D18</f>
        <v>84564803.149999991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46920752.11999996</v>
      </c>
      <c r="D57" s="4">
        <f>D48+D49-D53+D55</f>
        <v>50856678.35999997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46920752.11999996</v>
      </c>
      <c r="D59" s="4">
        <f>D57-D49</f>
        <v>50856678.35999997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223000000</v>
      </c>
      <c r="C63" s="98">
        <f>C10</f>
        <v>339007335.31</v>
      </c>
      <c r="D63" s="98">
        <f>D10</f>
        <v>339007335.31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221392857.16</v>
      </c>
      <c r="C68" s="94">
        <f>C15</f>
        <v>414024584.80000001</v>
      </c>
      <c r="D68" s="94">
        <f>D15</f>
        <v>413625808.67000002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135922886.44999999</v>
      </c>
      <c r="D70" s="94">
        <f>D19</f>
        <v>135922886.44999999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1607142.8400000036</v>
      </c>
      <c r="C72" s="14">
        <f>C63+C64-C68+C70</f>
        <v>60905636.959999979</v>
      </c>
      <c r="D72" s="14">
        <f>D63+D64-D68+D70</f>
        <v>61304413.089999974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1607142.8400000036</v>
      </c>
      <c r="C74" s="14">
        <f>C72-C64</f>
        <v>60905636.959999979</v>
      </c>
      <c r="D74" s="14">
        <f>D72-D64</f>
        <v>61304413.089999974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scale="70" fitToHeight="0" orientation="landscape" horizontalDpi="1200" verticalDpi="1200" r:id="rId1"/>
  <ignoredErrors>
    <ignoredError sqref="B8:D8 B30:D30 B37:D39 B49:D52 B64:D67 B12:D12 B16:D17 B20:D20 B18:B19 B32:D32 B43:D43 B22:D22 B21 B24:D24 B54:D54 B58:D58 B57 B59 B56:D56 B55 B69:D69 B71:D71 B70 B73:D73 B13 C11:D11 B41:D41 C40:D40 C2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Normal="100" workbookViewId="0">
      <selection activeCell="G35" sqref="G3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208">
        <v>27725000</v>
      </c>
      <c r="C9" s="208">
        <v>-835000</v>
      </c>
      <c r="D9" s="47">
        <v>26890000</v>
      </c>
      <c r="E9" s="47">
        <v>24873634</v>
      </c>
      <c r="F9" s="47">
        <v>24871328</v>
      </c>
      <c r="G9" s="47">
        <f>F9-B9</f>
        <v>-2853672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 t="shared" ref="G10:G39" si="0">F10-B10</f>
        <v>0</v>
      </c>
    </row>
    <row r="11" spans="1:7" x14ac:dyDescent="0.25">
      <c r="A11" s="58" t="s">
        <v>236</v>
      </c>
      <c r="B11" s="208">
        <v>2000000</v>
      </c>
      <c r="C11" s="208">
        <v>-1000000</v>
      </c>
      <c r="D11" s="47">
        <v>1000000</v>
      </c>
      <c r="E11" s="47">
        <v>937498</v>
      </c>
      <c r="F11" s="47">
        <v>937498</v>
      </c>
      <c r="G11" s="47">
        <f t="shared" si="0"/>
        <v>-1062502</v>
      </c>
    </row>
    <row r="12" spans="1:7" x14ac:dyDescent="0.25">
      <c r="A12" s="58" t="s">
        <v>237</v>
      </c>
      <c r="B12" s="208">
        <v>32969000</v>
      </c>
      <c r="C12" s="208">
        <v>677696</v>
      </c>
      <c r="D12" s="47">
        <v>33646696</v>
      </c>
      <c r="E12" s="47">
        <v>23867629</v>
      </c>
      <c r="F12" s="47">
        <v>21912188</v>
      </c>
      <c r="G12" s="47">
        <f t="shared" si="0"/>
        <v>-11056812</v>
      </c>
    </row>
    <row r="13" spans="1:7" x14ac:dyDescent="0.25">
      <c r="A13" s="58" t="s">
        <v>238</v>
      </c>
      <c r="B13" s="208">
        <v>4384000</v>
      </c>
      <c r="C13" s="208">
        <v>2250000</v>
      </c>
      <c r="D13" s="47">
        <v>6634000</v>
      </c>
      <c r="E13" s="47">
        <v>5854964</v>
      </c>
      <c r="F13" s="47">
        <v>5853668</v>
      </c>
      <c r="G13" s="47">
        <f t="shared" si="0"/>
        <v>1469668</v>
      </c>
    </row>
    <row r="14" spans="1:7" x14ac:dyDescent="0.25">
      <c r="A14" s="58" t="s">
        <v>239</v>
      </c>
      <c r="B14" s="208">
        <v>2922000</v>
      </c>
      <c r="C14" s="208">
        <v>-300000</v>
      </c>
      <c r="D14" s="47">
        <v>2622000</v>
      </c>
      <c r="E14" s="47">
        <v>1837057</v>
      </c>
      <c r="F14" s="47">
        <v>1836593</v>
      </c>
      <c r="G14" s="47">
        <f t="shared" si="0"/>
        <v>-1085407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>SUM(B17:B27)</f>
        <v>208500000</v>
      </c>
      <c r="C16" s="47">
        <f t="shared" ref="B16:G16" si="1">SUM(C17:C27)</f>
        <v>11232097</v>
      </c>
      <c r="D16" s="47">
        <f t="shared" si="1"/>
        <v>219732097</v>
      </c>
      <c r="E16" s="47">
        <f t="shared" si="1"/>
        <v>169998728.79000002</v>
      </c>
      <c r="F16" s="47">
        <f t="shared" si="1"/>
        <v>169998728.79000002</v>
      </c>
      <c r="G16" s="47">
        <f t="shared" si="0"/>
        <v>-38501271.209999979</v>
      </c>
    </row>
    <row r="17" spans="1:7" x14ac:dyDescent="0.25">
      <c r="A17" s="77" t="s">
        <v>242</v>
      </c>
      <c r="B17" s="208">
        <v>140000000</v>
      </c>
      <c r="C17" s="208">
        <v>8632817</v>
      </c>
      <c r="D17" s="216">
        <v>148632817</v>
      </c>
      <c r="E17" s="208">
        <v>116041237.75</v>
      </c>
      <c r="F17" s="208">
        <v>116041237.75</v>
      </c>
      <c r="G17" s="47">
        <f t="shared" si="0"/>
        <v>-23958762.25</v>
      </c>
    </row>
    <row r="18" spans="1:7" x14ac:dyDescent="0.25">
      <c r="A18" s="77" t="s">
        <v>243</v>
      </c>
      <c r="B18" s="208">
        <v>39000000</v>
      </c>
      <c r="C18" s="208">
        <v>139113</v>
      </c>
      <c r="D18" s="216">
        <v>39139113</v>
      </c>
      <c r="E18" s="208">
        <v>31173221.59</v>
      </c>
      <c r="F18" s="208">
        <v>31173221.59</v>
      </c>
      <c r="G18" s="47">
        <f t="shared" si="0"/>
        <v>-7826778.4100000001</v>
      </c>
    </row>
    <row r="19" spans="1:7" x14ac:dyDescent="0.25">
      <c r="A19" s="77" t="s">
        <v>244</v>
      </c>
      <c r="B19" s="208">
        <v>11500000</v>
      </c>
      <c r="C19" s="208">
        <v>-1838192</v>
      </c>
      <c r="D19" s="216">
        <v>9661808</v>
      </c>
      <c r="E19" s="208">
        <v>8278836.5199999996</v>
      </c>
      <c r="F19" s="208">
        <v>8278836.5199999996</v>
      </c>
      <c r="G19" s="47">
        <f t="shared" si="0"/>
        <v>-3221163.4800000004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0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0"/>
        <v>0</v>
      </c>
    </row>
    <row r="22" spans="1:7" x14ac:dyDescent="0.25">
      <c r="A22" s="77" t="s">
        <v>247</v>
      </c>
      <c r="B22" s="208">
        <v>4000000</v>
      </c>
      <c r="C22" s="208">
        <v>133898</v>
      </c>
      <c r="D22" s="216">
        <v>4133898</v>
      </c>
      <c r="E22" s="208">
        <v>2862321.02</v>
      </c>
      <c r="F22" s="208">
        <v>2862321.02</v>
      </c>
      <c r="G22" s="47">
        <f t="shared" si="0"/>
        <v>-1137678.98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0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0"/>
        <v>0</v>
      </c>
    </row>
    <row r="25" spans="1:7" x14ac:dyDescent="0.25">
      <c r="A25" s="77" t="s">
        <v>250</v>
      </c>
      <c r="B25" s="208">
        <v>4000000</v>
      </c>
      <c r="C25" s="208">
        <v>60428</v>
      </c>
      <c r="D25" s="216">
        <v>4060428</v>
      </c>
      <c r="E25" s="208">
        <v>2876957.91</v>
      </c>
      <c r="F25" s="208">
        <v>2876957.91</v>
      </c>
      <c r="G25" s="47">
        <f t="shared" si="0"/>
        <v>-1123042.0899999999</v>
      </c>
    </row>
    <row r="26" spans="1:7" x14ac:dyDescent="0.25">
      <c r="A26" s="77" t="s">
        <v>251</v>
      </c>
      <c r="B26" s="208">
        <v>10000000</v>
      </c>
      <c r="C26" s="208">
        <v>4104033</v>
      </c>
      <c r="D26" s="216">
        <v>14104033</v>
      </c>
      <c r="E26" s="208">
        <v>8766154</v>
      </c>
      <c r="F26" s="208">
        <v>8766154</v>
      </c>
      <c r="G26" s="47">
        <f t="shared" si="0"/>
        <v>-1233846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0"/>
        <v>0</v>
      </c>
    </row>
    <row r="28" spans="1:7" x14ac:dyDescent="0.25">
      <c r="A28" s="58" t="s">
        <v>253</v>
      </c>
      <c r="B28" s="47">
        <f t="shared" ref="B28:G28" si="2">SUM(B29:B33)</f>
        <v>4000000</v>
      </c>
      <c r="C28" s="47">
        <f t="shared" si="2"/>
        <v>-59852</v>
      </c>
      <c r="D28" s="47">
        <f t="shared" si="2"/>
        <v>3940148</v>
      </c>
      <c r="E28" s="47">
        <f t="shared" si="2"/>
        <v>2974121.86</v>
      </c>
      <c r="F28" s="47">
        <f t="shared" si="2"/>
        <v>2974121.86</v>
      </c>
      <c r="G28" s="47">
        <f>F28-B28</f>
        <v>-1025878.1400000001</v>
      </c>
    </row>
    <row r="29" spans="1:7" x14ac:dyDescent="0.25">
      <c r="A29" s="77" t="s">
        <v>254</v>
      </c>
      <c r="B29" s="208">
        <v>25000</v>
      </c>
      <c r="C29" s="47">
        <v>0</v>
      </c>
      <c r="D29" s="216">
        <v>25000</v>
      </c>
      <c r="E29" s="208">
        <v>6777.43</v>
      </c>
      <c r="F29" s="208">
        <v>6777.43</v>
      </c>
      <c r="G29" s="47">
        <f t="shared" si="0"/>
        <v>-18222.57</v>
      </c>
    </row>
    <row r="30" spans="1:7" x14ac:dyDescent="0.25">
      <c r="A30" s="77" t="s">
        <v>255</v>
      </c>
      <c r="B30" s="208">
        <v>350000</v>
      </c>
      <c r="C30" s="208">
        <v>11180</v>
      </c>
      <c r="D30" s="216">
        <v>361180</v>
      </c>
      <c r="E30" s="208">
        <v>276572.07</v>
      </c>
      <c r="F30" s="208">
        <v>276572.07</v>
      </c>
      <c r="G30" s="47">
        <f t="shared" si="0"/>
        <v>-73427.929999999993</v>
      </c>
    </row>
    <row r="31" spans="1:7" x14ac:dyDescent="0.25">
      <c r="A31" s="77" t="s">
        <v>256</v>
      </c>
      <c r="B31" s="208">
        <v>2500000</v>
      </c>
      <c r="C31" s="208">
        <v>51876</v>
      </c>
      <c r="D31" s="216">
        <v>2551876</v>
      </c>
      <c r="E31" s="208">
        <v>1899544.52</v>
      </c>
      <c r="F31" s="208">
        <v>1899544.52</v>
      </c>
      <c r="G31" s="47">
        <f t="shared" si="0"/>
        <v>-600455.48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0"/>
        <v>0</v>
      </c>
    </row>
    <row r="33" spans="1:7" ht="14.45" customHeight="1" x14ac:dyDescent="0.25">
      <c r="A33" s="77" t="s">
        <v>258</v>
      </c>
      <c r="B33" s="208">
        <v>1125000</v>
      </c>
      <c r="C33" s="208">
        <v>-122908</v>
      </c>
      <c r="D33" s="216">
        <v>1002092</v>
      </c>
      <c r="E33" s="208">
        <v>791227.84</v>
      </c>
      <c r="F33" s="208">
        <v>791227.84</v>
      </c>
      <c r="G33" s="47">
        <f t="shared" si="0"/>
        <v>-333772.16000000003</v>
      </c>
    </row>
    <row r="34" spans="1:7" ht="14.45" customHeight="1" x14ac:dyDescent="0.25">
      <c r="A34" s="58" t="s">
        <v>259</v>
      </c>
      <c r="B34" s="208">
        <v>40500000</v>
      </c>
      <c r="C34" s="208">
        <v>11247297.600000001</v>
      </c>
      <c r="D34" s="216">
        <v>51747297.600000001</v>
      </c>
      <c r="E34" s="208">
        <v>48330108.919999987</v>
      </c>
      <c r="F34" s="208">
        <v>48330109.030000001</v>
      </c>
      <c r="G34" s="47">
        <f>F34-B34</f>
        <v>7830109.0300000012</v>
      </c>
    </row>
    <row r="35" spans="1:7" ht="14.45" customHeight="1" x14ac:dyDescent="0.25">
      <c r="A35" s="58" t="s">
        <v>260</v>
      </c>
      <c r="B35" s="47">
        <f t="shared" ref="B35:G35" si="3">B36</f>
        <v>0</v>
      </c>
      <c r="C35" s="47">
        <f t="shared" si="3"/>
        <v>0</v>
      </c>
      <c r="D35" s="47">
        <f t="shared" si="3"/>
        <v>0</v>
      </c>
      <c r="E35" s="47">
        <f t="shared" si="3"/>
        <v>0</v>
      </c>
      <c r="F35" s="47">
        <f t="shared" si="3"/>
        <v>0</v>
      </c>
      <c r="G35" s="47">
        <f t="shared" si="0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 t="shared" si="0"/>
        <v>0</v>
      </c>
    </row>
    <row r="37" spans="1:7" ht="14.45" customHeight="1" x14ac:dyDescent="0.25">
      <c r="A37" s="58" t="s">
        <v>262</v>
      </c>
      <c r="B37" s="47">
        <f t="shared" ref="B37:G37" si="4">B38+B39</f>
        <v>0</v>
      </c>
      <c r="C37" s="47">
        <f t="shared" si="4"/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0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 t="shared" si="0"/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 t="shared" si="0"/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>SUM(B9,B10,B11,B12,B13,B14,B15,B16,B28,B34,B35,B37)</f>
        <v>323000000</v>
      </c>
      <c r="C41" s="4">
        <f t="shared" ref="B41:G41" si="5">SUM(C9,C10,C11,C12,C13,C14,C15,C16,C28,C34,C35,C37)</f>
        <v>23212238.600000001</v>
      </c>
      <c r="D41" s="4">
        <f>SUM(D9,D10,D11,D12,D13,D14,D15,D16,D28,D34,D35,D37)</f>
        <v>346212238.60000002</v>
      </c>
      <c r="E41" s="4">
        <f t="shared" si="5"/>
        <v>278673741.57000005</v>
      </c>
      <c r="F41" s="4">
        <f t="shared" si="5"/>
        <v>276714234.68000007</v>
      </c>
      <c r="G41" s="4">
        <f>SUM(G9,G10,G11,G12,G13,G14,G15,G16,G28,G34,G35,G37)</f>
        <v>-46285765.319999978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6">SUM(B46:B53)</f>
        <v>223000000</v>
      </c>
      <c r="C45" s="47">
        <f t="shared" si="6"/>
        <v>370532</v>
      </c>
      <c r="D45" s="47">
        <f t="shared" si="6"/>
        <v>223370532</v>
      </c>
      <c r="E45" s="47">
        <f t="shared" si="6"/>
        <v>180704423.17000002</v>
      </c>
      <c r="F45" s="47">
        <f t="shared" si="6"/>
        <v>180704423.17000002</v>
      </c>
      <c r="G45" s="47">
        <f>SUM(G46:G53)</f>
        <v>-42295576.829999998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7">F47-B47</f>
        <v>0</v>
      </c>
    </row>
    <row r="48" spans="1:7" x14ac:dyDescent="0.25">
      <c r="A48" s="80" t="s">
        <v>271</v>
      </c>
      <c r="B48" s="208">
        <v>89000000</v>
      </c>
      <c r="C48" s="208">
        <v>-2809536</v>
      </c>
      <c r="D48" s="216">
        <v>86190464</v>
      </c>
      <c r="E48" s="208">
        <v>77873581.450000003</v>
      </c>
      <c r="F48" s="208">
        <v>77873581.450000003</v>
      </c>
      <c r="G48" s="47">
        <f t="shared" si="7"/>
        <v>-11126418.549999997</v>
      </c>
    </row>
    <row r="49" spans="1:7" ht="30" x14ac:dyDescent="0.25">
      <c r="A49" s="80" t="s">
        <v>272</v>
      </c>
      <c r="B49" s="208">
        <v>134000000</v>
      </c>
      <c r="C49" s="208">
        <v>3180068</v>
      </c>
      <c r="D49" s="216">
        <v>137180068</v>
      </c>
      <c r="E49" s="208">
        <v>102830841.72</v>
      </c>
      <c r="F49" s="208">
        <v>102830841.72</v>
      </c>
      <c r="G49" s="47">
        <f t="shared" si="7"/>
        <v>-31169158.280000001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7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7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7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8">SUM(B55:B58)</f>
        <v>0</v>
      </c>
      <c r="C54" s="47">
        <f t="shared" si="8"/>
        <v>230367058.55000001</v>
      </c>
      <c r="D54" s="47">
        <f t="shared" si="8"/>
        <v>230367058.55000001</v>
      </c>
      <c r="E54" s="47">
        <f t="shared" si="8"/>
        <v>158302912.13999999</v>
      </c>
      <c r="F54" s="47">
        <f t="shared" si="8"/>
        <v>158302912.13999999</v>
      </c>
      <c r="G54" s="47">
        <f t="shared" si="8"/>
        <v>158302912.13999999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9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9"/>
        <v>0</v>
      </c>
    </row>
    <row r="58" spans="1:7" x14ac:dyDescent="0.25">
      <c r="A58" s="81" t="s">
        <v>281</v>
      </c>
      <c r="B58" s="47">
        <v>0</v>
      </c>
      <c r="C58" s="213">
        <v>230367058.55000001</v>
      </c>
      <c r="D58" s="213">
        <v>230367058.55000001</v>
      </c>
      <c r="E58" s="47">
        <v>158302912.13999999</v>
      </c>
      <c r="F58" s="47">
        <v>158302912.13999999</v>
      </c>
      <c r="G58" s="47">
        <f t="shared" si="9"/>
        <v>158302912.13999999</v>
      </c>
    </row>
    <row r="59" spans="1:7" x14ac:dyDescent="0.25">
      <c r="A59" s="58" t="s">
        <v>282</v>
      </c>
      <c r="B59" s="47">
        <f t="shared" ref="B59:G59" si="10">SUM(B60:B61)</f>
        <v>0</v>
      </c>
      <c r="C59" s="47">
        <f t="shared" si="10"/>
        <v>0</v>
      </c>
      <c r="D59" s="47">
        <f t="shared" si="10"/>
        <v>0</v>
      </c>
      <c r="E59" s="47">
        <f t="shared" si="10"/>
        <v>0</v>
      </c>
      <c r="F59" s="47">
        <f t="shared" si="10"/>
        <v>0</v>
      </c>
      <c r="G59" s="47">
        <f>SUM(G60:G61)</f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1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>F62-B62</f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>F63-B63</f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2">B45+B54+B59+B62+B63</f>
        <v>223000000</v>
      </c>
      <c r="C65" s="4">
        <f t="shared" si="12"/>
        <v>230737590.55000001</v>
      </c>
      <c r="D65" s="4">
        <f t="shared" si="12"/>
        <v>453737590.55000001</v>
      </c>
      <c r="E65" s="4">
        <f t="shared" si="12"/>
        <v>339007335.31</v>
      </c>
      <c r="F65" s="4">
        <f t="shared" si="12"/>
        <v>339007335.31</v>
      </c>
      <c r="G65" s="4">
        <f t="shared" si="12"/>
        <v>116007335.30999999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3">B68</f>
        <v>0</v>
      </c>
      <c r="C67" s="4">
        <f t="shared" si="13"/>
        <v>0</v>
      </c>
      <c r="D67" s="4">
        <f t="shared" si="13"/>
        <v>0</v>
      </c>
      <c r="E67" s="4">
        <f t="shared" si="13"/>
        <v>0</v>
      </c>
      <c r="F67" s="4">
        <f t="shared" si="13"/>
        <v>0</v>
      </c>
      <c r="G67" s="4">
        <f t="shared" si="13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4">B41+B65+B67</f>
        <v>546000000</v>
      </c>
      <c r="C70" s="4">
        <f t="shared" si="14"/>
        <v>253949829.15000001</v>
      </c>
      <c r="D70" s="4">
        <f t="shared" si="14"/>
        <v>799949829.1500001</v>
      </c>
      <c r="E70" s="4">
        <f t="shared" si="14"/>
        <v>617681076.88000011</v>
      </c>
      <c r="F70" s="4">
        <f t="shared" si="14"/>
        <v>615721569.99000001</v>
      </c>
      <c r="G70" s="4">
        <f t="shared" si="14"/>
        <v>69721569.99000001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128595524.67000002</v>
      </c>
      <c r="D73" s="47">
        <v>128595524.67000002</v>
      </c>
      <c r="E73" s="47">
        <v>84564803.149999991</v>
      </c>
      <c r="F73" s="47">
        <v>84564803.149999991</v>
      </c>
      <c r="G73" s="47">
        <f>F73-B73</f>
        <v>84564803.149999991</v>
      </c>
    </row>
    <row r="74" spans="1:7" ht="30" x14ac:dyDescent="0.25">
      <c r="A74" s="67" t="s">
        <v>293</v>
      </c>
      <c r="B74" s="47">
        <v>0</v>
      </c>
      <c r="C74" s="47">
        <v>162454646.18000001</v>
      </c>
      <c r="D74" s="47">
        <v>162454646.18000001</v>
      </c>
      <c r="E74" s="47">
        <v>135922886.44999999</v>
      </c>
      <c r="F74" s="47">
        <v>135922886.44999999</v>
      </c>
      <c r="G74" s="47">
        <f>F74-B74</f>
        <v>135922886.44999999</v>
      </c>
    </row>
    <row r="75" spans="1:7" x14ac:dyDescent="0.25">
      <c r="A75" s="18" t="s">
        <v>294</v>
      </c>
      <c r="B75" s="4">
        <f t="shared" ref="B75:G75" si="15">B73+B74</f>
        <v>0</v>
      </c>
      <c r="C75" s="4">
        <f t="shared" si="15"/>
        <v>291050170.85000002</v>
      </c>
      <c r="D75" s="4">
        <f t="shared" si="15"/>
        <v>291050170.85000002</v>
      </c>
      <c r="E75" s="4">
        <f t="shared" si="15"/>
        <v>220487689.59999996</v>
      </c>
      <c r="F75" s="4">
        <f t="shared" si="15"/>
        <v>220487689.59999996</v>
      </c>
      <c r="G75" s="4">
        <f t="shared" si="15"/>
        <v>220487689.59999996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16:F16 B35:F40 B60:F72 G61 G55:G58 G40 B50:F57 G42:G44 B42:F47 C41 B58 E41:F41 G47:G53 G64:G76 B75:F75 B73:B74" unlockedFormula="1"/>
    <ignoredError sqref="B28:F28 B59:F59" formulaRange="1" unlockedFormula="1"/>
    <ignoredError sqref="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76" zoomScaleNormal="100" workbookViewId="0">
      <selection activeCell="E159" sqref="E159:F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Valle de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323000000</v>
      </c>
      <c r="C9" s="83">
        <f t="shared" si="0"/>
        <v>151807763.27000001</v>
      </c>
      <c r="D9" s="83">
        <f t="shared" si="0"/>
        <v>474807763.27000004</v>
      </c>
      <c r="E9" s="83">
        <f t="shared" si="0"/>
        <v>316317792.59999996</v>
      </c>
      <c r="F9" s="83">
        <f t="shared" si="0"/>
        <v>310422359.46999997</v>
      </c>
      <c r="G9" s="83">
        <f t="shared" si="0"/>
        <v>158489970.67000002</v>
      </c>
    </row>
    <row r="10" spans="1:7" x14ac:dyDescent="0.25">
      <c r="A10" s="84" t="s">
        <v>305</v>
      </c>
      <c r="B10" s="83">
        <f t="shared" ref="B10:G10" si="1">SUM(B11:B17)</f>
        <v>136703147</v>
      </c>
      <c r="C10" s="83">
        <f t="shared" si="1"/>
        <v>3213667</v>
      </c>
      <c r="D10" s="83">
        <f t="shared" si="1"/>
        <v>139916814</v>
      </c>
      <c r="E10" s="83">
        <f t="shared" si="1"/>
        <v>81693497.609999999</v>
      </c>
      <c r="F10" s="83">
        <f t="shared" si="1"/>
        <v>81402144.349999994</v>
      </c>
      <c r="G10" s="83">
        <f t="shared" si="1"/>
        <v>58223316.390000001</v>
      </c>
    </row>
    <row r="11" spans="1:7" x14ac:dyDescent="0.25">
      <c r="A11" s="85" t="s">
        <v>306</v>
      </c>
      <c r="B11" s="218">
        <v>72414608</v>
      </c>
      <c r="C11" s="218">
        <v>-3511940</v>
      </c>
      <c r="D11" s="217">
        <v>68902668</v>
      </c>
      <c r="E11" s="218">
        <v>49465340.460000001</v>
      </c>
      <c r="F11" s="218">
        <v>49278573.43</v>
      </c>
      <c r="G11" s="75">
        <f>D11-E11</f>
        <v>19437327.539999999</v>
      </c>
    </row>
    <row r="12" spans="1:7" x14ac:dyDescent="0.25">
      <c r="A12" s="85" t="s">
        <v>307</v>
      </c>
      <c r="B12" s="218">
        <v>2120000</v>
      </c>
      <c r="C12" s="218">
        <v>900000</v>
      </c>
      <c r="D12" s="217">
        <v>3020000</v>
      </c>
      <c r="E12" s="218">
        <v>2366862.4500000002</v>
      </c>
      <c r="F12" s="218">
        <v>2366862.4500000002</v>
      </c>
      <c r="G12" s="75">
        <f t="shared" ref="G12:G17" si="2">D12-E12</f>
        <v>653137.54999999981</v>
      </c>
    </row>
    <row r="13" spans="1:7" x14ac:dyDescent="0.25">
      <c r="A13" s="85" t="s">
        <v>308</v>
      </c>
      <c r="B13" s="218">
        <v>22623407</v>
      </c>
      <c r="C13" s="218">
        <v>1757607</v>
      </c>
      <c r="D13" s="217">
        <v>24381014</v>
      </c>
      <c r="E13" s="218">
        <v>3912982.95</v>
      </c>
      <c r="F13" s="218">
        <v>3877079.15</v>
      </c>
      <c r="G13" s="75">
        <f t="shared" si="2"/>
        <v>20468031.050000001</v>
      </c>
    </row>
    <row r="14" spans="1:7" x14ac:dyDescent="0.25">
      <c r="A14" s="85" t="s">
        <v>309</v>
      </c>
      <c r="B14" s="218">
        <v>6500000</v>
      </c>
      <c r="C14" s="218">
        <v>200000</v>
      </c>
      <c r="D14" s="217">
        <v>6700000</v>
      </c>
      <c r="E14" s="218">
        <v>4932467.51</v>
      </c>
      <c r="F14" s="218">
        <v>4932467.51</v>
      </c>
      <c r="G14" s="75">
        <f t="shared" si="2"/>
        <v>1767532.4900000002</v>
      </c>
    </row>
    <row r="15" spans="1:7" x14ac:dyDescent="0.25">
      <c r="A15" s="85" t="s">
        <v>310</v>
      </c>
      <c r="B15" s="218">
        <v>33045132</v>
      </c>
      <c r="C15" s="218">
        <v>3868000</v>
      </c>
      <c r="D15" s="217">
        <v>36913132</v>
      </c>
      <c r="E15" s="218">
        <v>21015844.239999998</v>
      </c>
      <c r="F15" s="218">
        <v>20947161.809999999</v>
      </c>
      <c r="G15" s="75">
        <f t="shared" si="2"/>
        <v>15897287.760000002</v>
      </c>
    </row>
    <row r="16" spans="1:7" x14ac:dyDescent="0.25">
      <c r="A16" s="85" t="s">
        <v>311</v>
      </c>
      <c r="B16" s="217">
        <v>0</v>
      </c>
      <c r="C16" s="217">
        <v>0</v>
      </c>
      <c r="D16" s="217">
        <v>0</v>
      </c>
      <c r="E16" s="217">
        <v>0</v>
      </c>
      <c r="F16" s="217">
        <v>0</v>
      </c>
      <c r="G16" s="75">
        <f t="shared" si="2"/>
        <v>0</v>
      </c>
    </row>
    <row r="17" spans="1:7" x14ac:dyDescent="0.25">
      <c r="A17" s="85" t="s">
        <v>312</v>
      </c>
      <c r="B17" s="217">
        <v>0</v>
      </c>
      <c r="C17" s="217">
        <v>0</v>
      </c>
      <c r="D17" s="217">
        <v>0</v>
      </c>
      <c r="E17" s="217">
        <v>0</v>
      </c>
      <c r="F17" s="217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14328000</v>
      </c>
      <c r="C18" s="83">
        <f t="shared" si="3"/>
        <v>2460154.44</v>
      </c>
      <c r="D18" s="83">
        <f t="shared" si="3"/>
        <v>16788154.440000001</v>
      </c>
      <c r="E18" s="83">
        <f t="shared" si="3"/>
        <v>11789644.83</v>
      </c>
      <c r="F18" s="83">
        <f t="shared" si="3"/>
        <v>11467898.380000001</v>
      </c>
      <c r="G18" s="83">
        <f t="shared" si="3"/>
        <v>4998509.6099999994</v>
      </c>
    </row>
    <row r="19" spans="1:7" x14ac:dyDescent="0.25">
      <c r="A19" s="85" t="s">
        <v>314</v>
      </c>
      <c r="B19" s="220">
        <v>4506000</v>
      </c>
      <c r="C19" s="220">
        <v>806680.28</v>
      </c>
      <c r="D19" s="219">
        <v>5312680.28</v>
      </c>
      <c r="E19" s="220">
        <v>3982425.41</v>
      </c>
      <c r="F19" s="220">
        <v>3982425.41</v>
      </c>
      <c r="G19" s="75">
        <f>D19-E19</f>
        <v>1330254.8700000001</v>
      </c>
    </row>
    <row r="20" spans="1:7" x14ac:dyDescent="0.25">
      <c r="A20" s="85" t="s">
        <v>315</v>
      </c>
      <c r="B20" s="220">
        <v>563000</v>
      </c>
      <c r="C20" s="220">
        <v>39500</v>
      </c>
      <c r="D20" s="219">
        <v>602500</v>
      </c>
      <c r="E20" s="220">
        <v>421811.81</v>
      </c>
      <c r="F20" s="220">
        <v>417876.81</v>
      </c>
      <c r="G20" s="75">
        <f t="shared" ref="G20:G27" si="4">D20-E20</f>
        <v>180688.19</v>
      </c>
    </row>
    <row r="21" spans="1:7" x14ac:dyDescent="0.25">
      <c r="A21" s="85" t="s">
        <v>316</v>
      </c>
      <c r="B21" s="220">
        <v>12000</v>
      </c>
      <c r="C21" s="220">
        <v>-12000</v>
      </c>
      <c r="D21" s="219">
        <v>0</v>
      </c>
      <c r="E21" s="220">
        <v>0</v>
      </c>
      <c r="F21" s="220">
        <v>0</v>
      </c>
      <c r="G21" s="75">
        <f t="shared" si="4"/>
        <v>0</v>
      </c>
    </row>
    <row r="22" spans="1:7" x14ac:dyDescent="0.25">
      <c r="A22" s="85" t="s">
        <v>317</v>
      </c>
      <c r="B22" s="220">
        <v>1914000</v>
      </c>
      <c r="C22" s="220">
        <v>733598.4</v>
      </c>
      <c r="D22" s="219">
        <v>2647598.4</v>
      </c>
      <c r="E22" s="220">
        <v>1496709.02</v>
      </c>
      <c r="F22" s="220">
        <v>1496709.02</v>
      </c>
      <c r="G22" s="75">
        <f t="shared" si="4"/>
        <v>1150889.3799999999</v>
      </c>
    </row>
    <row r="23" spans="1:7" x14ac:dyDescent="0.25">
      <c r="A23" s="85" t="s">
        <v>318</v>
      </c>
      <c r="B23" s="220">
        <v>867000</v>
      </c>
      <c r="C23" s="220">
        <v>569942.4</v>
      </c>
      <c r="D23" s="219">
        <v>1436942.4</v>
      </c>
      <c r="E23" s="220">
        <v>888279.85</v>
      </c>
      <c r="F23" s="220">
        <v>888279.85</v>
      </c>
      <c r="G23" s="75">
        <f t="shared" si="4"/>
        <v>548662.54999999993</v>
      </c>
    </row>
    <row r="24" spans="1:7" x14ac:dyDescent="0.25">
      <c r="A24" s="85" t="s">
        <v>319</v>
      </c>
      <c r="B24" s="220">
        <v>2632000</v>
      </c>
      <c r="C24" s="220">
        <v>198920.05</v>
      </c>
      <c r="D24" s="219">
        <v>2830920.05</v>
      </c>
      <c r="E24" s="220">
        <v>2154613.91</v>
      </c>
      <c r="F24" s="220">
        <v>1924453.91</v>
      </c>
      <c r="G24" s="75">
        <f t="shared" si="4"/>
        <v>676306.13999999966</v>
      </c>
    </row>
    <row r="25" spans="1:7" x14ac:dyDescent="0.25">
      <c r="A25" s="85" t="s">
        <v>320</v>
      </c>
      <c r="B25" s="220">
        <v>2579000</v>
      </c>
      <c r="C25" s="220">
        <v>-343473.2</v>
      </c>
      <c r="D25" s="219">
        <v>2235526.7999999998</v>
      </c>
      <c r="E25" s="220">
        <v>1521128.57</v>
      </c>
      <c r="F25" s="220">
        <v>1521128.57</v>
      </c>
      <c r="G25" s="75">
        <f t="shared" si="4"/>
        <v>714398.22999999975</v>
      </c>
    </row>
    <row r="26" spans="1:7" x14ac:dyDescent="0.25">
      <c r="A26" s="85" t="s">
        <v>321</v>
      </c>
      <c r="B26" s="220">
        <v>0</v>
      </c>
      <c r="C26" s="220">
        <v>20000</v>
      </c>
      <c r="D26" s="219">
        <v>20000</v>
      </c>
      <c r="E26" s="220">
        <v>19244.400000000001</v>
      </c>
      <c r="F26" s="220">
        <v>19244.400000000001</v>
      </c>
      <c r="G26" s="75">
        <f t="shared" si="4"/>
        <v>755.59999999999854</v>
      </c>
    </row>
    <row r="27" spans="1:7" x14ac:dyDescent="0.25">
      <c r="A27" s="85" t="s">
        <v>322</v>
      </c>
      <c r="B27" s="220">
        <v>1255000</v>
      </c>
      <c r="C27" s="220">
        <v>446986.51</v>
      </c>
      <c r="D27" s="219">
        <v>1701986.51</v>
      </c>
      <c r="E27" s="220">
        <v>1305431.8600000001</v>
      </c>
      <c r="F27" s="220">
        <v>1217780.4099999999</v>
      </c>
      <c r="G27" s="75">
        <f t="shared" si="4"/>
        <v>396554.64999999991</v>
      </c>
    </row>
    <row r="28" spans="1:7" x14ac:dyDescent="0.25">
      <c r="A28" s="84" t="s">
        <v>323</v>
      </c>
      <c r="B28" s="83">
        <f t="shared" ref="B28:G28" si="5">SUM(B29:B37)</f>
        <v>48696028.480000004</v>
      </c>
      <c r="C28" s="83">
        <f t="shared" si="5"/>
        <v>14297936.49</v>
      </c>
      <c r="D28" s="83">
        <f t="shared" si="5"/>
        <v>62993964.969999999</v>
      </c>
      <c r="E28" s="83">
        <f t="shared" si="5"/>
        <v>45922574.099999994</v>
      </c>
      <c r="F28" s="83">
        <f t="shared" si="5"/>
        <v>42834919.75</v>
      </c>
      <c r="G28" s="83">
        <f t="shared" si="5"/>
        <v>17071390.870000001</v>
      </c>
    </row>
    <row r="29" spans="1:7" x14ac:dyDescent="0.25">
      <c r="A29" s="85" t="s">
        <v>324</v>
      </c>
      <c r="B29" s="222">
        <v>18941000</v>
      </c>
      <c r="C29" s="222">
        <v>2543000</v>
      </c>
      <c r="D29" s="221">
        <v>21484000</v>
      </c>
      <c r="E29" s="222">
        <v>14979977.77</v>
      </c>
      <c r="F29" s="222">
        <v>13040653.77</v>
      </c>
      <c r="G29" s="75">
        <f>D29-E29</f>
        <v>6504022.2300000004</v>
      </c>
    </row>
    <row r="30" spans="1:7" x14ac:dyDescent="0.25">
      <c r="A30" s="85" t="s">
        <v>325</v>
      </c>
      <c r="B30" s="222">
        <v>1790000</v>
      </c>
      <c r="C30" s="222">
        <v>-217000</v>
      </c>
      <c r="D30" s="221">
        <v>1573000</v>
      </c>
      <c r="E30" s="222">
        <v>1061835.1499999999</v>
      </c>
      <c r="F30" s="222">
        <v>1061835.1499999999</v>
      </c>
      <c r="G30" s="75">
        <f t="shared" ref="G30:G37" si="6">D30-E30</f>
        <v>511164.85000000009</v>
      </c>
    </row>
    <row r="31" spans="1:7" x14ac:dyDescent="0.25">
      <c r="A31" s="85" t="s">
        <v>326</v>
      </c>
      <c r="B31" s="222">
        <v>5783000</v>
      </c>
      <c r="C31" s="222">
        <v>3609877.66</v>
      </c>
      <c r="D31" s="221">
        <v>9392877.6600000001</v>
      </c>
      <c r="E31" s="222">
        <v>6430861.2300000004</v>
      </c>
      <c r="F31" s="222">
        <v>5331202.88</v>
      </c>
      <c r="G31" s="75">
        <f t="shared" si="6"/>
        <v>2962016.4299999997</v>
      </c>
    </row>
    <row r="32" spans="1:7" x14ac:dyDescent="0.25">
      <c r="A32" s="85" t="s">
        <v>327</v>
      </c>
      <c r="B32" s="222">
        <v>1937000</v>
      </c>
      <c r="C32" s="222">
        <v>45898.83</v>
      </c>
      <c r="D32" s="221">
        <v>1982898.83</v>
      </c>
      <c r="E32" s="222">
        <v>1638179.17</v>
      </c>
      <c r="F32" s="222">
        <v>1638179.17</v>
      </c>
      <c r="G32" s="75">
        <f t="shared" si="6"/>
        <v>344719.66000000015</v>
      </c>
    </row>
    <row r="33" spans="1:7" ht="14.45" customHeight="1" x14ac:dyDescent="0.25">
      <c r="A33" s="85" t="s">
        <v>328</v>
      </c>
      <c r="B33" s="222">
        <v>938028.48</v>
      </c>
      <c r="C33" s="222">
        <v>2723960</v>
      </c>
      <c r="D33" s="221">
        <v>3661988.48</v>
      </c>
      <c r="E33" s="222">
        <v>3087897.43</v>
      </c>
      <c r="F33" s="222">
        <v>3043577.43</v>
      </c>
      <c r="G33" s="75">
        <f t="shared" si="6"/>
        <v>574091.04999999981</v>
      </c>
    </row>
    <row r="34" spans="1:7" ht="14.45" customHeight="1" x14ac:dyDescent="0.25">
      <c r="A34" s="85" t="s">
        <v>329</v>
      </c>
      <c r="B34" s="222">
        <v>2800000</v>
      </c>
      <c r="C34" s="222">
        <v>735000</v>
      </c>
      <c r="D34" s="221">
        <v>3535000</v>
      </c>
      <c r="E34" s="222">
        <v>2580745.9500000002</v>
      </c>
      <c r="F34" s="222">
        <v>2580745.9500000002</v>
      </c>
      <c r="G34" s="75">
        <f t="shared" si="6"/>
        <v>954254.04999999981</v>
      </c>
    </row>
    <row r="35" spans="1:7" ht="14.45" customHeight="1" x14ac:dyDescent="0.25">
      <c r="A35" s="85" t="s">
        <v>330</v>
      </c>
      <c r="B35" s="222">
        <v>272000</v>
      </c>
      <c r="C35" s="222">
        <v>66700</v>
      </c>
      <c r="D35" s="221">
        <v>338700</v>
      </c>
      <c r="E35" s="222">
        <v>137379.51999999999</v>
      </c>
      <c r="F35" s="222">
        <v>133027.51999999999</v>
      </c>
      <c r="G35" s="75">
        <f t="shared" si="6"/>
        <v>201320.48</v>
      </c>
    </row>
    <row r="36" spans="1:7" ht="14.45" customHeight="1" x14ac:dyDescent="0.25">
      <c r="A36" s="85" t="s">
        <v>331</v>
      </c>
      <c r="B36" s="222">
        <v>5394000</v>
      </c>
      <c r="C36" s="222">
        <v>2824500</v>
      </c>
      <c r="D36" s="221">
        <v>8218500</v>
      </c>
      <c r="E36" s="222">
        <v>6085902.0199999996</v>
      </c>
      <c r="F36" s="222">
        <v>6085902.0199999996</v>
      </c>
      <c r="G36" s="75">
        <f t="shared" si="6"/>
        <v>2132597.9800000004</v>
      </c>
    </row>
    <row r="37" spans="1:7" ht="14.45" customHeight="1" x14ac:dyDescent="0.25">
      <c r="A37" s="85" t="s">
        <v>332</v>
      </c>
      <c r="B37" s="222">
        <v>10841000</v>
      </c>
      <c r="C37" s="222">
        <v>1966000</v>
      </c>
      <c r="D37" s="221">
        <v>12807000</v>
      </c>
      <c r="E37" s="222">
        <v>9919795.8599999994</v>
      </c>
      <c r="F37" s="222">
        <v>9919795.8599999994</v>
      </c>
      <c r="G37" s="75">
        <f t="shared" si="6"/>
        <v>2887204.1400000006</v>
      </c>
    </row>
    <row r="38" spans="1:7" x14ac:dyDescent="0.25">
      <c r="A38" s="84" t="s">
        <v>333</v>
      </c>
      <c r="B38" s="83">
        <f t="shared" ref="B38:G38" si="7">SUM(B39:B47)</f>
        <v>68559661.289999992</v>
      </c>
      <c r="C38" s="83">
        <f t="shared" si="7"/>
        <v>23701021.719999999</v>
      </c>
      <c r="D38" s="83">
        <f t="shared" si="7"/>
        <v>92260683.010000005</v>
      </c>
      <c r="E38" s="83">
        <f t="shared" si="7"/>
        <v>68972399.209999993</v>
      </c>
      <c r="F38" s="83">
        <f t="shared" si="7"/>
        <v>68972399.209999993</v>
      </c>
      <c r="G38" s="83">
        <f t="shared" si="7"/>
        <v>23288283.800000004</v>
      </c>
    </row>
    <row r="39" spans="1:7" x14ac:dyDescent="0.25">
      <c r="A39" s="85" t="s">
        <v>334</v>
      </c>
      <c r="B39" s="224">
        <v>18008075.289999999</v>
      </c>
      <c r="C39" s="224">
        <v>2710500</v>
      </c>
      <c r="D39" s="223">
        <v>20718575.289999999</v>
      </c>
      <c r="E39" s="224">
        <v>16352773.609999999</v>
      </c>
      <c r="F39" s="224">
        <v>16352773.609999999</v>
      </c>
      <c r="G39" s="75">
        <f>D39-E39</f>
        <v>4365801.68</v>
      </c>
    </row>
    <row r="40" spans="1:7" x14ac:dyDescent="0.25">
      <c r="A40" s="85" t="s">
        <v>335</v>
      </c>
      <c r="B40" s="223">
        <v>0</v>
      </c>
      <c r="C40" s="223">
        <v>0</v>
      </c>
      <c r="D40" s="223">
        <v>0</v>
      </c>
      <c r="E40" s="223">
        <v>0</v>
      </c>
      <c r="F40" s="223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224">
        <v>11700000</v>
      </c>
      <c r="C41" s="224">
        <v>9526006.5199999996</v>
      </c>
      <c r="D41" s="223">
        <v>21226006.52</v>
      </c>
      <c r="E41" s="224">
        <v>10565141.039999999</v>
      </c>
      <c r="F41" s="224">
        <v>10565141.039999999</v>
      </c>
      <c r="G41" s="75">
        <f t="shared" si="8"/>
        <v>10660865.48</v>
      </c>
    </row>
    <row r="42" spans="1:7" x14ac:dyDescent="0.25">
      <c r="A42" s="85" t="s">
        <v>337</v>
      </c>
      <c r="B42" s="224">
        <v>29750000</v>
      </c>
      <c r="C42" s="224">
        <v>11615302.199999999</v>
      </c>
      <c r="D42" s="223">
        <v>41365302.200000003</v>
      </c>
      <c r="E42" s="224">
        <v>36473415.229999997</v>
      </c>
      <c r="F42" s="224">
        <v>36473415.229999997</v>
      </c>
      <c r="G42" s="75">
        <f t="shared" si="8"/>
        <v>4891886.9700000063</v>
      </c>
    </row>
    <row r="43" spans="1:7" x14ac:dyDescent="0.25">
      <c r="A43" s="85" t="s">
        <v>338</v>
      </c>
      <c r="B43" s="224">
        <v>9101586</v>
      </c>
      <c r="C43" s="224">
        <v>-150787</v>
      </c>
      <c r="D43" s="223">
        <v>8950799</v>
      </c>
      <c r="E43" s="224">
        <v>5581069.3300000001</v>
      </c>
      <c r="F43" s="224">
        <v>5581069.3300000001</v>
      </c>
      <c r="G43" s="75">
        <f t="shared" si="8"/>
        <v>3369729.67</v>
      </c>
    </row>
    <row r="44" spans="1:7" x14ac:dyDescent="0.25">
      <c r="A44" s="85" t="s">
        <v>339</v>
      </c>
      <c r="B44" s="223">
        <v>0</v>
      </c>
      <c r="C44" s="223">
        <v>0</v>
      </c>
      <c r="D44" s="223">
        <v>0</v>
      </c>
      <c r="E44" s="223">
        <v>0</v>
      </c>
      <c r="F44" s="223">
        <v>0</v>
      </c>
      <c r="G44" s="75">
        <f t="shared" si="8"/>
        <v>0</v>
      </c>
    </row>
    <row r="45" spans="1:7" x14ac:dyDescent="0.25">
      <c r="A45" s="85" t="s">
        <v>340</v>
      </c>
      <c r="B45" s="223">
        <v>0</v>
      </c>
      <c r="C45" s="223">
        <v>0</v>
      </c>
      <c r="D45" s="223">
        <v>0</v>
      </c>
      <c r="E45" s="223">
        <v>0</v>
      </c>
      <c r="F45" s="223">
        <v>0</v>
      </c>
      <c r="G45" s="75">
        <f t="shared" si="8"/>
        <v>0</v>
      </c>
    </row>
    <row r="46" spans="1:7" x14ac:dyDescent="0.25">
      <c r="A46" s="85" t="s">
        <v>341</v>
      </c>
      <c r="B46" s="223">
        <v>0</v>
      </c>
      <c r="C46" s="223">
        <v>0</v>
      </c>
      <c r="D46" s="223">
        <v>0</v>
      </c>
      <c r="E46" s="223">
        <v>0</v>
      </c>
      <c r="F46" s="223">
        <v>0</v>
      </c>
      <c r="G46" s="75">
        <f t="shared" si="8"/>
        <v>0</v>
      </c>
    </row>
    <row r="47" spans="1:7" x14ac:dyDescent="0.25">
      <c r="A47" s="85" t="s">
        <v>342</v>
      </c>
      <c r="B47" s="223">
        <v>0</v>
      </c>
      <c r="C47" s="223">
        <v>0</v>
      </c>
      <c r="D47" s="223">
        <v>0</v>
      </c>
      <c r="E47" s="223">
        <v>0</v>
      </c>
      <c r="F47" s="223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1098000</v>
      </c>
      <c r="C48" s="83">
        <f t="shared" si="9"/>
        <v>73306872.160000011</v>
      </c>
      <c r="D48" s="83">
        <f t="shared" si="9"/>
        <v>74404872.159999996</v>
      </c>
      <c r="E48" s="83">
        <f t="shared" si="9"/>
        <v>71319818.890000001</v>
      </c>
      <c r="F48" s="83">
        <f t="shared" si="9"/>
        <v>69423386.719999999</v>
      </c>
      <c r="G48" s="83">
        <f t="shared" si="9"/>
        <v>3085053.2699999996</v>
      </c>
    </row>
    <row r="49" spans="1:7" x14ac:dyDescent="0.25">
      <c r="A49" s="85" t="s">
        <v>344</v>
      </c>
      <c r="B49" s="226">
        <v>398000</v>
      </c>
      <c r="C49" s="226">
        <v>892424.58</v>
      </c>
      <c r="D49" s="225">
        <v>1290424.58</v>
      </c>
      <c r="E49" s="226">
        <v>1085914.82</v>
      </c>
      <c r="F49" s="226">
        <v>861679.01</v>
      </c>
      <c r="G49" s="75">
        <f>D49-E49</f>
        <v>204509.76</v>
      </c>
    </row>
    <row r="50" spans="1:7" x14ac:dyDescent="0.25">
      <c r="A50" s="85" t="s">
        <v>345</v>
      </c>
      <c r="B50" s="226">
        <v>360000</v>
      </c>
      <c r="C50" s="226">
        <v>591086</v>
      </c>
      <c r="D50" s="225">
        <v>951086</v>
      </c>
      <c r="E50" s="226">
        <v>899225.06</v>
      </c>
      <c r="F50" s="226">
        <v>118920.15</v>
      </c>
      <c r="G50" s="75">
        <f t="shared" ref="G50:G57" si="10">D50-E50</f>
        <v>51860.939999999944</v>
      </c>
    </row>
    <row r="51" spans="1:7" x14ac:dyDescent="0.25">
      <c r="A51" s="85" t="s">
        <v>346</v>
      </c>
      <c r="B51" s="226">
        <v>15000</v>
      </c>
      <c r="C51" s="226">
        <v>556450.84</v>
      </c>
      <c r="D51" s="225">
        <v>571450.84</v>
      </c>
      <c r="E51" s="226">
        <v>555894.36</v>
      </c>
      <c r="F51" s="226">
        <v>0</v>
      </c>
      <c r="G51" s="75">
        <f t="shared" si="10"/>
        <v>15556.479999999981</v>
      </c>
    </row>
    <row r="52" spans="1:7" x14ac:dyDescent="0.25">
      <c r="A52" s="85" t="s">
        <v>347</v>
      </c>
      <c r="B52" s="226">
        <v>0</v>
      </c>
      <c r="C52" s="226">
        <v>7868209.8099999996</v>
      </c>
      <c r="D52" s="225">
        <v>7868209.8099999996</v>
      </c>
      <c r="E52" s="226">
        <v>7652964.0899999999</v>
      </c>
      <c r="F52" s="226">
        <v>7652964.0899999999</v>
      </c>
      <c r="G52" s="75">
        <f t="shared" si="10"/>
        <v>215245.71999999974</v>
      </c>
    </row>
    <row r="53" spans="1:7" x14ac:dyDescent="0.25">
      <c r="A53" s="85" t="s">
        <v>348</v>
      </c>
      <c r="B53" s="226">
        <v>0</v>
      </c>
      <c r="C53" s="226">
        <v>57096315</v>
      </c>
      <c r="D53" s="225">
        <v>57096315</v>
      </c>
      <c r="E53" s="226">
        <v>57096315</v>
      </c>
      <c r="F53" s="226">
        <v>57096315</v>
      </c>
      <c r="G53" s="75">
        <f t="shared" si="10"/>
        <v>0</v>
      </c>
    </row>
    <row r="54" spans="1:7" x14ac:dyDescent="0.25">
      <c r="A54" s="85" t="s">
        <v>349</v>
      </c>
      <c r="B54" s="226">
        <v>325000</v>
      </c>
      <c r="C54" s="226">
        <v>4002385.93</v>
      </c>
      <c r="D54" s="225">
        <v>4327385.93</v>
      </c>
      <c r="E54" s="226">
        <v>4029505.56</v>
      </c>
      <c r="F54" s="226">
        <v>3693508.47</v>
      </c>
      <c r="G54" s="75">
        <f t="shared" si="10"/>
        <v>297880.36999999965</v>
      </c>
    </row>
    <row r="55" spans="1:7" x14ac:dyDescent="0.25">
      <c r="A55" s="85" t="s">
        <v>350</v>
      </c>
      <c r="B55" s="225">
        <v>0</v>
      </c>
      <c r="C55" s="225">
        <v>0</v>
      </c>
      <c r="D55" s="225">
        <v>0</v>
      </c>
      <c r="E55" s="225">
        <v>0</v>
      </c>
      <c r="F55" s="225">
        <v>0</v>
      </c>
      <c r="G55" s="75">
        <f t="shared" si="10"/>
        <v>0</v>
      </c>
    </row>
    <row r="56" spans="1:7" x14ac:dyDescent="0.25">
      <c r="A56" s="85" t="s">
        <v>351</v>
      </c>
      <c r="B56" s="226">
        <v>0</v>
      </c>
      <c r="C56" s="226">
        <v>2300000</v>
      </c>
      <c r="D56" s="225">
        <v>2300000</v>
      </c>
      <c r="E56" s="226">
        <v>0</v>
      </c>
      <c r="F56" s="226">
        <v>0</v>
      </c>
      <c r="G56" s="75">
        <f t="shared" si="10"/>
        <v>2300000</v>
      </c>
    </row>
    <row r="57" spans="1:7" x14ac:dyDescent="0.25">
      <c r="A57" s="85" t="s">
        <v>352</v>
      </c>
      <c r="B57" s="225">
        <v>0</v>
      </c>
      <c r="C57" s="225">
        <v>0</v>
      </c>
      <c r="D57" s="225">
        <v>0</v>
      </c>
      <c r="E57" s="225">
        <v>0</v>
      </c>
      <c r="F57" s="22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52665163.229999997</v>
      </c>
      <c r="C58" s="83">
        <f t="shared" si="11"/>
        <v>35008111.460000001</v>
      </c>
      <c r="D58" s="83">
        <f t="shared" si="11"/>
        <v>87673274.689999998</v>
      </c>
      <c r="E58" s="83">
        <f t="shared" si="11"/>
        <v>36269857.960000001</v>
      </c>
      <c r="F58" s="83">
        <f t="shared" si="11"/>
        <v>35971611.060000002</v>
      </c>
      <c r="G58" s="83">
        <f t="shared" si="11"/>
        <v>51403416.729999997</v>
      </c>
    </row>
    <row r="59" spans="1:7" x14ac:dyDescent="0.25">
      <c r="A59" s="85" t="s">
        <v>354</v>
      </c>
      <c r="B59" s="228">
        <v>52665163.229999997</v>
      </c>
      <c r="C59" s="228">
        <v>15650276.68</v>
      </c>
      <c r="D59" s="227">
        <v>68315439.909999996</v>
      </c>
      <c r="E59" s="228">
        <v>25821030.32</v>
      </c>
      <c r="F59" s="228">
        <v>25522783.420000002</v>
      </c>
      <c r="G59" s="75">
        <f>D59-E59</f>
        <v>42494409.589999996</v>
      </c>
    </row>
    <row r="60" spans="1:7" x14ac:dyDescent="0.25">
      <c r="A60" s="85" t="s">
        <v>355</v>
      </c>
      <c r="B60" s="228">
        <v>0</v>
      </c>
      <c r="C60" s="228">
        <v>19357834.780000001</v>
      </c>
      <c r="D60" s="227">
        <v>19357834.780000001</v>
      </c>
      <c r="E60" s="228">
        <v>10448827.640000001</v>
      </c>
      <c r="F60" s="228">
        <v>10448827.640000001</v>
      </c>
      <c r="G60" s="75">
        <f t="shared" ref="G60:G61" si="12">D60-E60</f>
        <v>8909007.1400000006</v>
      </c>
    </row>
    <row r="61" spans="1:7" x14ac:dyDescent="0.25">
      <c r="A61" s="85" t="s">
        <v>356</v>
      </c>
      <c r="B61" s="227">
        <v>0</v>
      </c>
      <c r="C61" s="227">
        <v>0</v>
      </c>
      <c r="D61" s="227">
        <v>0</v>
      </c>
      <c r="E61" s="227">
        <v>0</v>
      </c>
      <c r="F61" s="227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950000</v>
      </c>
      <c r="C71" s="83">
        <f t="shared" si="15"/>
        <v>-180000</v>
      </c>
      <c r="D71" s="83">
        <f t="shared" si="15"/>
        <v>770000</v>
      </c>
      <c r="E71" s="83">
        <f t="shared" si="15"/>
        <v>350000</v>
      </c>
      <c r="F71" s="83">
        <f t="shared" si="15"/>
        <v>350000</v>
      </c>
      <c r="G71" s="83">
        <f t="shared" si="15"/>
        <v>420000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230">
        <v>950000</v>
      </c>
      <c r="C74" s="230">
        <v>-180000</v>
      </c>
      <c r="D74" s="229">
        <v>770000</v>
      </c>
      <c r="E74" s="230">
        <v>350000</v>
      </c>
      <c r="F74" s="230">
        <v>350000</v>
      </c>
      <c r="G74" s="75">
        <f t="shared" si="16"/>
        <v>420000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223000000</v>
      </c>
      <c r="C84" s="83">
        <f t="shared" si="19"/>
        <v>393192236.73000002</v>
      </c>
      <c r="D84" s="83">
        <f t="shared" si="19"/>
        <v>616192236.73000002</v>
      </c>
      <c r="E84" s="83">
        <f t="shared" si="19"/>
        <v>415229941.93000001</v>
      </c>
      <c r="F84" s="83">
        <f t="shared" si="19"/>
        <v>414831165.80000001</v>
      </c>
      <c r="G84" s="83">
        <f t="shared" si="19"/>
        <v>200962294.80000004</v>
      </c>
    </row>
    <row r="85" spans="1:7" x14ac:dyDescent="0.25">
      <c r="A85" s="84" t="s">
        <v>305</v>
      </c>
      <c r="B85" s="83">
        <f t="shared" ref="B85:G85" si="20">SUM(B86:B92)</f>
        <v>75212452</v>
      </c>
      <c r="C85" s="83">
        <f t="shared" si="20"/>
        <v>-1626726.7799999998</v>
      </c>
      <c r="D85" s="83">
        <f t="shared" si="20"/>
        <v>73585725.219999999</v>
      </c>
      <c r="E85" s="83">
        <f t="shared" si="20"/>
        <v>43816552.370000005</v>
      </c>
      <c r="F85" s="83">
        <f t="shared" si="20"/>
        <v>43804149.400000006</v>
      </c>
      <c r="G85" s="83">
        <f t="shared" si="20"/>
        <v>29769172.850000001</v>
      </c>
    </row>
    <row r="86" spans="1:7" x14ac:dyDescent="0.25">
      <c r="A86" s="85" t="s">
        <v>306</v>
      </c>
      <c r="B86" s="232">
        <v>49207044</v>
      </c>
      <c r="C86" s="232">
        <v>-4414547</v>
      </c>
      <c r="D86" s="231">
        <v>44792497</v>
      </c>
      <c r="E86" s="232">
        <v>30139194.699999999</v>
      </c>
      <c r="F86" s="232">
        <v>30136946.350000001</v>
      </c>
      <c r="G86" s="75">
        <f>D86-E86</f>
        <v>14653302.300000001</v>
      </c>
    </row>
    <row r="87" spans="1:7" x14ac:dyDescent="0.25">
      <c r="A87" s="85" t="s">
        <v>307</v>
      </c>
      <c r="B87" s="231">
        <v>0</v>
      </c>
      <c r="C87" s="231">
        <v>0</v>
      </c>
      <c r="D87" s="231">
        <v>0</v>
      </c>
      <c r="E87" s="231">
        <v>0</v>
      </c>
      <c r="F87" s="231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232">
        <v>10609408</v>
      </c>
      <c r="C88" s="232">
        <v>913349</v>
      </c>
      <c r="D88" s="231">
        <v>11522757</v>
      </c>
      <c r="E88" s="232">
        <v>1955209.88</v>
      </c>
      <c r="F88" s="232">
        <v>1945055.26</v>
      </c>
      <c r="G88" s="75">
        <f t="shared" si="21"/>
        <v>9567547.120000001</v>
      </c>
    </row>
    <row r="89" spans="1:7" x14ac:dyDescent="0.25">
      <c r="A89" s="85" t="s">
        <v>309</v>
      </c>
      <c r="B89" s="232">
        <v>5300000</v>
      </c>
      <c r="C89" s="232">
        <v>-61528.78</v>
      </c>
      <c r="D89" s="231">
        <v>5238471.22</v>
      </c>
      <c r="E89" s="232">
        <v>3936995.52</v>
      </c>
      <c r="F89" s="232">
        <v>3936995.52</v>
      </c>
      <c r="G89" s="75">
        <f t="shared" si="21"/>
        <v>1301475.6999999997</v>
      </c>
    </row>
    <row r="90" spans="1:7" x14ac:dyDescent="0.25">
      <c r="A90" s="85" t="s">
        <v>310</v>
      </c>
      <c r="B90" s="232">
        <v>10096000</v>
      </c>
      <c r="C90" s="232">
        <v>1936000</v>
      </c>
      <c r="D90" s="231">
        <v>12032000</v>
      </c>
      <c r="E90" s="232">
        <v>7785152.2699999996</v>
      </c>
      <c r="F90" s="232">
        <v>7785152.2699999996</v>
      </c>
      <c r="G90" s="75">
        <f t="shared" si="21"/>
        <v>4246847.7300000004</v>
      </c>
    </row>
    <row r="91" spans="1:7" x14ac:dyDescent="0.25">
      <c r="A91" s="85" t="s">
        <v>311</v>
      </c>
      <c r="B91" s="231">
        <v>0</v>
      </c>
      <c r="C91" s="231">
        <v>0</v>
      </c>
      <c r="D91" s="231">
        <v>0</v>
      </c>
      <c r="E91" s="231">
        <v>0</v>
      </c>
      <c r="F91" s="231">
        <v>0</v>
      </c>
      <c r="G91" s="75">
        <f t="shared" si="21"/>
        <v>0</v>
      </c>
    </row>
    <row r="92" spans="1:7" x14ac:dyDescent="0.25">
      <c r="A92" s="85" t="s">
        <v>312</v>
      </c>
      <c r="B92" s="231">
        <v>0</v>
      </c>
      <c r="C92" s="231">
        <v>0</v>
      </c>
      <c r="D92" s="231">
        <v>0</v>
      </c>
      <c r="E92" s="231">
        <v>0</v>
      </c>
      <c r="F92" s="231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40915872.600000001</v>
      </c>
      <c r="C93" s="83">
        <f t="shared" si="22"/>
        <v>6407000</v>
      </c>
      <c r="D93" s="83">
        <f>SUM(D94:D102)</f>
        <v>47322872.600000001</v>
      </c>
      <c r="E93" s="83">
        <f t="shared" si="22"/>
        <v>42720850.210000001</v>
      </c>
      <c r="F93" s="83">
        <f t="shared" si="22"/>
        <v>42390434.579999998</v>
      </c>
      <c r="G93" s="83">
        <f t="shared" si="22"/>
        <v>4602022.3900000043</v>
      </c>
    </row>
    <row r="94" spans="1:7" x14ac:dyDescent="0.25">
      <c r="A94" s="85" t="s">
        <v>314</v>
      </c>
      <c r="B94" s="234">
        <v>130000</v>
      </c>
      <c r="C94" s="234">
        <v>55000</v>
      </c>
      <c r="D94" s="233">
        <v>185000</v>
      </c>
      <c r="E94" s="234">
        <v>34428.199999999997</v>
      </c>
      <c r="F94" s="234">
        <v>34428.199999999997</v>
      </c>
      <c r="G94" s="75">
        <f>D94-E94</f>
        <v>150571.79999999999</v>
      </c>
    </row>
    <row r="95" spans="1:7" x14ac:dyDescent="0.25">
      <c r="A95" s="85" t="s">
        <v>315</v>
      </c>
      <c r="B95" s="234">
        <v>305000</v>
      </c>
      <c r="C95" s="234">
        <v>140000</v>
      </c>
      <c r="D95" s="233">
        <v>445000</v>
      </c>
      <c r="E95" s="234">
        <v>287259.5</v>
      </c>
      <c r="F95" s="234">
        <v>287259.5</v>
      </c>
      <c r="G95" s="75">
        <f t="shared" ref="G95:G102" si="23">D95-E95</f>
        <v>157740.5</v>
      </c>
    </row>
    <row r="96" spans="1:7" x14ac:dyDescent="0.25">
      <c r="A96" s="85" t="s">
        <v>316</v>
      </c>
      <c r="B96" s="233">
        <v>0</v>
      </c>
      <c r="C96" s="233">
        <v>0</v>
      </c>
      <c r="D96" s="233">
        <v>0</v>
      </c>
      <c r="E96" s="233">
        <v>0</v>
      </c>
      <c r="F96" s="233">
        <v>0</v>
      </c>
      <c r="G96" s="75">
        <f t="shared" si="23"/>
        <v>0</v>
      </c>
    </row>
    <row r="97" spans="1:7" x14ac:dyDescent="0.25">
      <c r="A97" s="85" t="s">
        <v>317</v>
      </c>
      <c r="B97" s="234">
        <v>24895872.600000001</v>
      </c>
      <c r="C97" s="234">
        <v>1587000</v>
      </c>
      <c r="D97" s="233">
        <v>26482872.600000001</v>
      </c>
      <c r="E97" s="234">
        <v>25952059.329999998</v>
      </c>
      <c r="F97" s="234">
        <v>25944635.329999998</v>
      </c>
      <c r="G97" s="75">
        <f t="shared" si="23"/>
        <v>530813.27000000328</v>
      </c>
    </row>
    <row r="98" spans="1:7" x14ac:dyDescent="0.25">
      <c r="A98" s="87" t="s">
        <v>318</v>
      </c>
      <c r="B98" s="234">
        <v>125000</v>
      </c>
      <c r="C98" s="234">
        <v>90000</v>
      </c>
      <c r="D98" s="233">
        <v>215000</v>
      </c>
      <c r="E98" s="234">
        <v>147945.79999999999</v>
      </c>
      <c r="F98" s="234">
        <v>147945.79999999999</v>
      </c>
      <c r="G98" s="75">
        <f t="shared" si="23"/>
        <v>67054.200000000012</v>
      </c>
    </row>
    <row r="99" spans="1:7" x14ac:dyDescent="0.25">
      <c r="A99" s="85" t="s">
        <v>319</v>
      </c>
      <c r="B99" s="234">
        <v>12050000</v>
      </c>
      <c r="C99" s="234">
        <v>1025000</v>
      </c>
      <c r="D99" s="233">
        <v>13075000</v>
      </c>
      <c r="E99" s="234">
        <v>11029524.199999999</v>
      </c>
      <c r="F99" s="234">
        <v>10900314.199999999</v>
      </c>
      <c r="G99" s="75">
        <f t="shared" si="23"/>
        <v>2045475.8000000007</v>
      </c>
    </row>
    <row r="100" spans="1:7" x14ac:dyDescent="0.25">
      <c r="A100" s="85" t="s">
        <v>320</v>
      </c>
      <c r="B100" s="234">
        <v>695000</v>
      </c>
      <c r="C100" s="234">
        <v>1390000</v>
      </c>
      <c r="D100" s="233">
        <v>2085000</v>
      </c>
      <c r="E100" s="234">
        <v>1234095.3899999999</v>
      </c>
      <c r="F100" s="234">
        <v>1234095.3899999999</v>
      </c>
      <c r="G100" s="75">
        <f t="shared" si="23"/>
        <v>850904.6100000001</v>
      </c>
    </row>
    <row r="101" spans="1:7" x14ac:dyDescent="0.25">
      <c r="A101" s="85" t="s">
        <v>321</v>
      </c>
      <c r="B101" s="234">
        <v>110000</v>
      </c>
      <c r="C101" s="234">
        <v>250000</v>
      </c>
      <c r="D101" s="233">
        <v>360000</v>
      </c>
      <c r="E101" s="234">
        <v>271964.37</v>
      </c>
      <c r="F101" s="234">
        <v>271964.37</v>
      </c>
      <c r="G101" s="75">
        <f t="shared" si="23"/>
        <v>88035.63</v>
      </c>
    </row>
    <row r="102" spans="1:7" x14ac:dyDescent="0.25">
      <c r="A102" s="85" t="s">
        <v>322</v>
      </c>
      <c r="B102" s="234">
        <v>2605000</v>
      </c>
      <c r="C102" s="234">
        <v>1870000</v>
      </c>
      <c r="D102" s="233">
        <v>4475000</v>
      </c>
      <c r="E102" s="234">
        <v>3763573.42</v>
      </c>
      <c r="F102" s="234">
        <v>3569791.79</v>
      </c>
      <c r="G102" s="75">
        <f t="shared" si="23"/>
        <v>711426.58000000007</v>
      </c>
    </row>
    <row r="103" spans="1:7" x14ac:dyDescent="0.25">
      <c r="A103" s="84" t="s">
        <v>323</v>
      </c>
      <c r="B103" s="83">
        <f>SUM(B104:B112)</f>
        <v>9925000</v>
      </c>
      <c r="C103" s="83">
        <f>SUM(C104:C112)</f>
        <v>23567502.140000001</v>
      </c>
      <c r="D103" s="83">
        <f>SUM(D104:D112)</f>
        <v>33492502.140000001</v>
      </c>
      <c r="E103" s="83">
        <f>SUM(E104:E112)</f>
        <v>29128828.079999998</v>
      </c>
      <c r="F103" s="83">
        <f>SUM(F104:F112)</f>
        <v>29089052.469999999</v>
      </c>
      <c r="G103" s="83">
        <f>SUM(G104:G112)</f>
        <v>4363674.0599999987</v>
      </c>
    </row>
    <row r="104" spans="1:7" x14ac:dyDescent="0.25">
      <c r="A104" s="85" t="s">
        <v>324</v>
      </c>
      <c r="B104" s="235">
        <v>0</v>
      </c>
      <c r="C104" s="235">
        <v>0</v>
      </c>
      <c r="D104" s="235">
        <v>0</v>
      </c>
      <c r="E104" s="235">
        <v>0</v>
      </c>
      <c r="F104" s="235">
        <v>0</v>
      </c>
      <c r="G104" s="75">
        <f>D104-E104</f>
        <v>0</v>
      </c>
    </row>
    <row r="105" spans="1:7" x14ac:dyDescent="0.25">
      <c r="A105" s="85" t="s">
        <v>325</v>
      </c>
      <c r="B105" s="236">
        <v>100000</v>
      </c>
      <c r="C105" s="236">
        <v>1062000</v>
      </c>
      <c r="D105" s="235">
        <v>1162000</v>
      </c>
      <c r="E105" s="236">
        <v>796339.6</v>
      </c>
      <c r="F105" s="236">
        <v>796339.6</v>
      </c>
      <c r="G105" s="75">
        <f t="shared" ref="G105:G112" si="24">D105-E105</f>
        <v>365660.4</v>
      </c>
    </row>
    <row r="106" spans="1:7" x14ac:dyDescent="0.25">
      <c r="A106" s="85" t="s">
        <v>326</v>
      </c>
      <c r="B106" s="236">
        <v>3005000</v>
      </c>
      <c r="C106" s="236">
        <v>1665174.8</v>
      </c>
      <c r="D106" s="235">
        <v>4670174.8</v>
      </c>
      <c r="E106" s="236">
        <v>3599654.62</v>
      </c>
      <c r="F106" s="236">
        <v>3599654.62</v>
      </c>
      <c r="G106" s="75">
        <f t="shared" si="24"/>
        <v>1070520.1799999997</v>
      </c>
    </row>
    <row r="107" spans="1:7" x14ac:dyDescent="0.25">
      <c r="A107" s="85" t="s">
        <v>327</v>
      </c>
      <c r="B107" s="236">
        <v>2800000</v>
      </c>
      <c r="C107" s="236">
        <v>-300000</v>
      </c>
      <c r="D107" s="235">
        <v>2500000</v>
      </c>
      <c r="E107" s="236">
        <v>1856197.06</v>
      </c>
      <c r="F107" s="236">
        <v>1856197.06</v>
      </c>
      <c r="G107" s="75">
        <f t="shared" si="24"/>
        <v>643802.93999999994</v>
      </c>
    </row>
    <row r="108" spans="1:7" x14ac:dyDescent="0.25">
      <c r="A108" s="85" t="s">
        <v>328</v>
      </c>
      <c r="B108" s="236">
        <v>1710000</v>
      </c>
      <c r="C108" s="236">
        <v>7304327.3399999999</v>
      </c>
      <c r="D108" s="235">
        <v>9014327.3399999999</v>
      </c>
      <c r="E108" s="236">
        <v>7796441.71</v>
      </c>
      <c r="F108" s="236">
        <v>7756666.0999999996</v>
      </c>
      <c r="G108" s="75">
        <f t="shared" si="24"/>
        <v>1217885.6299999999</v>
      </c>
    </row>
    <row r="109" spans="1:7" x14ac:dyDescent="0.25">
      <c r="A109" s="85" t="s">
        <v>329</v>
      </c>
      <c r="B109" s="235">
        <v>0</v>
      </c>
      <c r="C109" s="235">
        <v>0</v>
      </c>
      <c r="D109" s="235">
        <v>0</v>
      </c>
      <c r="E109" s="235">
        <v>0</v>
      </c>
      <c r="F109" s="235">
        <v>0</v>
      </c>
      <c r="G109" s="75">
        <f t="shared" si="24"/>
        <v>0</v>
      </c>
    </row>
    <row r="110" spans="1:7" x14ac:dyDescent="0.25">
      <c r="A110" s="85" t="s">
        <v>330</v>
      </c>
      <c r="B110" s="236">
        <v>30000</v>
      </c>
      <c r="C110" s="236">
        <v>20000</v>
      </c>
      <c r="D110" s="235">
        <v>50000</v>
      </c>
      <c r="E110" s="236">
        <v>8544.0400000000009</v>
      </c>
      <c r="F110" s="236">
        <v>8544.0400000000009</v>
      </c>
      <c r="G110" s="75">
        <f t="shared" si="24"/>
        <v>41455.96</v>
      </c>
    </row>
    <row r="111" spans="1:7" x14ac:dyDescent="0.25">
      <c r="A111" s="85" t="s">
        <v>331</v>
      </c>
      <c r="B111" s="236">
        <v>0</v>
      </c>
      <c r="C111" s="236">
        <v>752000</v>
      </c>
      <c r="D111" s="235">
        <v>752000</v>
      </c>
      <c r="E111" s="236">
        <v>644596.98</v>
      </c>
      <c r="F111" s="236">
        <v>644596.98</v>
      </c>
      <c r="G111" s="75">
        <f t="shared" si="24"/>
        <v>107403.02000000002</v>
      </c>
    </row>
    <row r="112" spans="1:7" x14ac:dyDescent="0.25">
      <c r="A112" s="85" t="s">
        <v>332</v>
      </c>
      <c r="B112" s="236">
        <v>2280000</v>
      </c>
      <c r="C112" s="236">
        <v>13064000</v>
      </c>
      <c r="D112" s="235">
        <v>15344000</v>
      </c>
      <c r="E112" s="236">
        <v>14427054.07</v>
      </c>
      <c r="F112" s="236">
        <v>14427054.07</v>
      </c>
      <c r="G112" s="75">
        <f t="shared" si="24"/>
        <v>916945.9299999997</v>
      </c>
    </row>
    <row r="113" spans="1:7" x14ac:dyDescent="0.25">
      <c r="A113" s="84" t="s">
        <v>333</v>
      </c>
      <c r="B113" s="83">
        <f t="shared" ref="B113:G113" si="25">SUM(B114:B122)</f>
        <v>9000000</v>
      </c>
      <c r="C113" s="83">
        <f t="shared" si="25"/>
        <v>14539269.939999999</v>
      </c>
      <c r="D113" s="83">
        <f t="shared" si="25"/>
        <v>23539269.939999998</v>
      </c>
      <c r="E113" s="83">
        <f t="shared" si="25"/>
        <v>5524013.96</v>
      </c>
      <c r="F113" s="83">
        <f t="shared" si="25"/>
        <v>5524013.96</v>
      </c>
      <c r="G113" s="83">
        <f t="shared" si="25"/>
        <v>18015255.98</v>
      </c>
    </row>
    <row r="114" spans="1:7" x14ac:dyDescent="0.25">
      <c r="A114" s="85" t="s">
        <v>334</v>
      </c>
      <c r="B114" s="237">
        <v>0</v>
      </c>
      <c r="C114" s="237">
        <v>0</v>
      </c>
      <c r="D114" s="237">
        <v>0</v>
      </c>
      <c r="E114" s="237">
        <v>0</v>
      </c>
      <c r="F114" s="237">
        <v>0</v>
      </c>
      <c r="G114" s="75">
        <f>D114-E114</f>
        <v>0</v>
      </c>
    </row>
    <row r="115" spans="1:7" x14ac:dyDescent="0.25">
      <c r="A115" s="85" t="s">
        <v>335</v>
      </c>
      <c r="B115" s="237">
        <v>0</v>
      </c>
      <c r="C115" s="237">
        <v>0</v>
      </c>
      <c r="D115" s="237">
        <v>0</v>
      </c>
      <c r="E115" s="237">
        <v>0</v>
      </c>
      <c r="F115" s="237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238">
        <v>0</v>
      </c>
      <c r="C116" s="238">
        <v>10276912.27</v>
      </c>
      <c r="D116" s="237">
        <v>10276912.27</v>
      </c>
      <c r="E116" s="238">
        <v>5524013.96</v>
      </c>
      <c r="F116" s="238">
        <v>5524013.96</v>
      </c>
      <c r="G116" s="75">
        <f t="shared" si="26"/>
        <v>4752898.3099999996</v>
      </c>
    </row>
    <row r="117" spans="1:7" x14ac:dyDescent="0.25">
      <c r="A117" s="85" t="s">
        <v>337</v>
      </c>
      <c r="B117" s="238">
        <v>9000000</v>
      </c>
      <c r="C117" s="238">
        <v>4262357.67</v>
      </c>
      <c r="D117" s="237">
        <v>13262357.67</v>
      </c>
      <c r="E117" s="238">
        <v>0</v>
      </c>
      <c r="F117" s="238">
        <v>0</v>
      </c>
      <c r="G117" s="75">
        <f t="shared" si="26"/>
        <v>13262357.67</v>
      </c>
    </row>
    <row r="118" spans="1:7" x14ac:dyDescent="0.25">
      <c r="A118" s="85" t="s">
        <v>338</v>
      </c>
      <c r="B118" s="237">
        <v>0</v>
      </c>
      <c r="C118" s="237">
        <v>0</v>
      </c>
      <c r="D118" s="237">
        <v>0</v>
      </c>
      <c r="E118" s="237">
        <v>0</v>
      </c>
      <c r="F118" s="237">
        <v>0</v>
      </c>
      <c r="G118" s="75">
        <f t="shared" si="26"/>
        <v>0</v>
      </c>
    </row>
    <row r="119" spans="1:7" x14ac:dyDescent="0.25">
      <c r="A119" s="85" t="s">
        <v>339</v>
      </c>
      <c r="B119" s="237">
        <v>0</v>
      </c>
      <c r="C119" s="237">
        <v>0</v>
      </c>
      <c r="D119" s="237">
        <v>0</v>
      </c>
      <c r="E119" s="237">
        <v>0</v>
      </c>
      <c r="F119" s="237">
        <v>0</v>
      </c>
      <c r="G119" s="75">
        <f t="shared" si="26"/>
        <v>0</v>
      </c>
    </row>
    <row r="120" spans="1:7" x14ac:dyDescent="0.25">
      <c r="A120" s="85" t="s">
        <v>340</v>
      </c>
      <c r="B120" s="237">
        <v>0</v>
      </c>
      <c r="C120" s="237">
        <v>0</v>
      </c>
      <c r="D120" s="237">
        <v>0</v>
      </c>
      <c r="E120" s="237">
        <v>0</v>
      </c>
      <c r="F120" s="237">
        <v>0</v>
      </c>
      <c r="G120" s="75">
        <f t="shared" si="26"/>
        <v>0</v>
      </c>
    </row>
    <row r="121" spans="1:7" x14ac:dyDescent="0.25">
      <c r="A121" s="85" t="s">
        <v>341</v>
      </c>
      <c r="B121" s="237">
        <v>0</v>
      </c>
      <c r="C121" s="237">
        <v>0</v>
      </c>
      <c r="D121" s="237">
        <v>0</v>
      </c>
      <c r="E121" s="237">
        <v>0</v>
      </c>
      <c r="F121" s="237">
        <v>0</v>
      </c>
      <c r="G121" s="75">
        <f t="shared" si="26"/>
        <v>0</v>
      </c>
    </row>
    <row r="122" spans="1:7" x14ac:dyDescent="0.25">
      <c r="A122" s="85" t="s">
        <v>342</v>
      </c>
      <c r="B122" s="237">
        <v>0</v>
      </c>
      <c r="C122" s="237">
        <v>0</v>
      </c>
      <c r="D122" s="237">
        <v>0</v>
      </c>
      <c r="E122" s="237">
        <v>0</v>
      </c>
      <c r="F122" s="237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420000</v>
      </c>
      <c r="C123" s="83">
        <f t="shared" si="27"/>
        <v>176657976.19999999</v>
      </c>
      <c r="D123" s="83">
        <f t="shared" si="27"/>
        <v>177077976.19999999</v>
      </c>
      <c r="E123" s="83">
        <f t="shared" si="27"/>
        <v>176842993.83999997</v>
      </c>
      <c r="F123" s="83">
        <f t="shared" si="27"/>
        <v>176826811.91999999</v>
      </c>
      <c r="G123" s="83">
        <f t="shared" si="27"/>
        <v>234982.35999998805</v>
      </c>
    </row>
    <row r="124" spans="1:7" x14ac:dyDescent="0.25">
      <c r="A124" s="85" t="s">
        <v>344</v>
      </c>
      <c r="B124" s="240">
        <v>40000</v>
      </c>
      <c r="C124" s="240">
        <v>435000</v>
      </c>
      <c r="D124" s="239">
        <v>475000</v>
      </c>
      <c r="E124" s="240">
        <v>429874.58</v>
      </c>
      <c r="F124" s="240">
        <v>420904.58</v>
      </c>
      <c r="G124" s="75">
        <f>D124-E124</f>
        <v>45125.419999999984</v>
      </c>
    </row>
    <row r="125" spans="1:7" x14ac:dyDescent="0.25">
      <c r="A125" s="85" t="s">
        <v>345</v>
      </c>
      <c r="B125" s="240">
        <v>60000</v>
      </c>
      <c r="C125" s="240">
        <v>51000</v>
      </c>
      <c r="D125" s="239">
        <v>111000</v>
      </c>
      <c r="E125" s="240">
        <v>68427.37</v>
      </c>
      <c r="F125" s="240">
        <v>61215.45</v>
      </c>
      <c r="G125" s="75">
        <f t="shared" ref="G125:G132" si="28">D125-E125</f>
        <v>42572.630000000005</v>
      </c>
    </row>
    <row r="126" spans="1:7" x14ac:dyDescent="0.25">
      <c r="A126" s="85" t="s">
        <v>346</v>
      </c>
      <c r="B126" s="240">
        <v>0</v>
      </c>
      <c r="C126" s="240">
        <v>30000</v>
      </c>
      <c r="D126" s="239">
        <v>30000</v>
      </c>
      <c r="E126" s="240">
        <v>16800</v>
      </c>
      <c r="F126" s="240">
        <v>16800</v>
      </c>
      <c r="G126" s="75">
        <f t="shared" si="28"/>
        <v>13200</v>
      </c>
    </row>
    <row r="127" spans="1:7" x14ac:dyDescent="0.25">
      <c r="A127" s="85" t="s">
        <v>347</v>
      </c>
      <c r="B127" s="240">
        <v>100000</v>
      </c>
      <c r="C127" s="240">
        <v>2225086</v>
      </c>
      <c r="D127" s="239">
        <v>2325086</v>
      </c>
      <c r="E127" s="240">
        <v>2273366</v>
      </c>
      <c r="F127" s="240">
        <v>2273366</v>
      </c>
      <c r="G127" s="75">
        <f t="shared" si="28"/>
        <v>51720</v>
      </c>
    </row>
    <row r="128" spans="1:7" x14ac:dyDescent="0.25">
      <c r="A128" s="85" t="s">
        <v>348</v>
      </c>
      <c r="B128" s="240">
        <v>0</v>
      </c>
      <c r="C128" s="240">
        <v>173907890.19999999</v>
      </c>
      <c r="D128" s="239">
        <v>173907890.19999999</v>
      </c>
      <c r="E128" s="240">
        <v>173873502</v>
      </c>
      <c r="F128" s="240">
        <v>173873502</v>
      </c>
      <c r="G128" s="75">
        <f t="shared" si="28"/>
        <v>34388.199999988079</v>
      </c>
    </row>
    <row r="129" spans="1:7" x14ac:dyDescent="0.25">
      <c r="A129" s="85" t="s">
        <v>349</v>
      </c>
      <c r="B129" s="240">
        <v>220000</v>
      </c>
      <c r="C129" s="240">
        <v>9000</v>
      </c>
      <c r="D129" s="239">
        <v>229000</v>
      </c>
      <c r="E129" s="240">
        <v>181023.89</v>
      </c>
      <c r="F129" s="240">
        <v>181023.89</v>
      </c>
      <c r="G129" s="75">
        <f t="shared" si="28"/>
        <v>47976.109999999986</v>
      </c>
    </row>
    <row r="130" spans="1:7" x14ac:dyDescent="0.25">
      <c r="A130" s="85" t="s">
        <v>350</v>
      </c>
      <c r="B130" s="239">
        <v>0</v>
      </c>
      <c r="C130" s="239">
        <v>0</v>
      </c>
      <c r="D130" s="239">
        <v>0</v>
      </c>
      <c r="E130" s="239">
        <v>0</v>
      </c>
      <c r="F130" s="239">
        <v>0</v>
      </c>
      <c r="G130" s="75">
        <f t="shared" si="28"/>
        <v>0</v>
      </c>
    </row>
    <row r="131" spans="1:7" x14ac:dyDescent="0.25">
      <c r="A131" s="85" t="s">
        <v>351</v>
      </c>
      <c r="B131" s="239">
        <v>0</v>
      </c>
      <c r="C131" s="239">
        <v>0</v>
      </c>
      <c r="D131" s="239">
        <v>0</v>
      </c>
      <c r="E131" s="239">
        <v>0</v>
      </c>
      <c r="F131" s="239">
        <v>0</v>
      </c>
      <c r="G131" s="75">
        <f t="shared" si="28"/>
        <v>0</v>
      </c>
    </row>
    <row r="132" spans="1:7" x14ac:dyDescent="0.25">
      <c r="A132" s="85" t="s">
        <v>352</v>
      </c>
      <c r="B132" s="239">
        <v>0</v>
      </c>
      <c r="C132" s="239">
        <v>0</v>
      </c>
      <c r="D132" s="239">
        <v>0</v>
      </c>
      <c r="E132" s="239">
        <v>0</v>
      </c>
      <c r="F132" s="239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85119532.560000002</v>
      </c>
      <c r="C133" s="83">
        <f t="shared" si="29"/>
        <v>173628684.71000001</v>
      </c>
      <c r="D133" s="83">
        <f t="shared" si="29"/>
        <v>258748217.27000001</v>
      </c>
      <c r="E133" s="83">
        <f t="shared" si="29"/>
        <v>115432748.81</v>
      </c>
      <c r="F133" s="83">
        <f t="shared" si="29"/>
        <v>115432748.81</v>
      </c>
      <c r="G133" s="83">
        <f t="shared" si="29"/>
        <v>143315468.46000001</v>
      </c>
    </row>
    <row r="134" spans="1:7" x14ac:dyDescent="0.25">
      <c r="A134" s="85" t="s">
        <v>354</v>
      </c>
      <c r="B134" s="242">
        <v>85119532.560000002</v>
      </c>
      <c r="C134" s="242">
        <v>164380597.96000001</v>
      </c>
      <c r="D134" s="241">
        <v>249500130.52000001</v>
      </c>
      <c r="E134" s="242">
        <v>106184662.06</v>
      </c>
      <c r="F134" s="242">
        <v>106184662.06</v>
      </c>
      <c r="G134" s="75">
        <f>D134-E134</f>
        <v>143315468.46000001</v>
      </c>
    </row>
    <row r="135" spans="1:7" x14ac:dyDescent="0.25">
      <c r="A135" s="85" t="s">
        <v>355</v>
      </c>
      <c r="B135" s="242">
        <v>0</v>
      </c>
      <c r="C135" s="242">
        <v>9248086.75</v>
      </c>
      <c r="D135" s="241">
        <v>9248086.75</v>
      </c>
      <c r="E135" s="242">
        <v>9248086.75</v>
      </c>
      <c r="F135" s="242">
        <v>9248086.75</v>
      </c>
      <c r="G135" s="75">
        <f t="shared" ref="G135:G136" si="30">D135-E135</f>
        <v>0</v>
      </c>
    </row>
    <row r="136" spans="1:7" x14ac:dyDescent="0.25">
      <c r="A136" s="85" t="s">
        <v>356</v>
      </c>
      <c r="B136" s="241">
        <v>0</v>
      </c>
      <c r="C136" s="241">
        <v>0</v>
      </c>
      <c r="D136" s="241">
        <v>0</v>
      </c>
      <c r="E136" s="241">
        <v>0</v>
      </c>
      <c r="F136" s="241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18530.52</v>
      </c>
      <c r="D146" s="83">
        <f t="shared" si="33"/>
        <v>18530.52</v>
      </c>
      <c r="E146" s="83">
        <f t="shared" si="33"/>
        <v>0</v>
      </c>
      <c r="F146" s="83">
        <f t="shared" si="33"/>
        <v>0</v>
      </c>
      <c r="G146" s="83">
        <f t="shared" si="33"/>
        <v>18530.52</v>
      </c>
    </row>
    <row r="147" spans="1:7" x14ac:dyDescent="0.25">
      <c r="A147" s="85" t="s">
        <v>367</v>
      </c>
      <c r="B147" s="243">
        <v>0</v>
      </c>
      <c r="C147" s="243">
        <v>0</v>
      </c>
      <c r="D147" s="243">
        <v>0</v>
      </c>
      <c r="E147" s="243">
        <v>0</v>
      </c>
      <c r="F147" s="243">
        <v>0</v>
      </c>
      <c r="G147" s="75">
        <f>D147-E147</f>
        <v>0</v>
      </c>
    </row>
    <row r="148" spans="1:7" x14ac:dyDescent="0.25">
      <c r="A148" s="85" t="s">
        <v>368</v>
      </c>
      <c r="B148" s="243">
        <v>0</v>
      </c>
      <c r="C148" s="243">
        <v>0</v>
      </c>
      <c r="D148" s="243">
        <v>0</v>
      </c>
      <c r="E148" s="243">
        <v>0</v>
      </c>
      <c r="F148" s="243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244">
        <v>0</v>
      </c>
      <c r="C149" s="244">
        <v>18530.52</v>
      </c>
      <c r="D149" s="243">
        <v>18530.52</v>
      </c>
      <c r="E149" s="244">
        <v>0</v>
      </c>
      <c r="F149" s="244">
        <v>0</v>
      </c>
      <c r="G149" s="75">
        <f t="shared" si="34"/>
        <v>18530.52</v>
      </c>
    </row>
    <row r="150" spans="1:7" x14ac:dyDescent="0.25">
      <c r="A150" s="84" t="s">
        <v>370</v>
      </c>
      <c r="B150" s="83">
        <f t="shared" ref="B150:G150" si="35">SUM(B151:B157)</f>
        <v>2407142.84</v>
      </c>
      <c r="C150" s="83">
        <f t="shared" si="35"/>
        <v>0</v>
      </c>
      <c r="D150" s="83">
        <f t="shared" si="35"/>
        <v>2407142.84</v>
      </c>
      <c r="E150" s="83">
        <f t="shared" si="35"/>
        <v>1763954.66</v>
      </c>
      <c r="F150" s="83">
        <f t="shared" si="35"/>
        <v>1763954.66</v>
      </c>
      <c r="G150" s="83">
        <f t="shared" si="35"/>
        <v>643188.18000000017</v>
      </c>
    </row>
    <row r="151" spans="1:7" x14ac:dyDescent="0.25">
      <c r="A151" s="85" t="s">
        <v>371</v>
      </c>
      <c r="B151" s="247">
        <v>1607142.84</v>
      </c>
      <c r="C151" s="247">
        <v>0</v>
      </c>
      <c r="D151" s="246">
        <v>1607142.84</v>
      </c>
      <c r="E151" s="247">
        <v>1205357.1299999999</v>
      </c>
      <c r="F151" s="247">
        <v>1205357.1299999999</v>
      </c>
      <c r="G151" s="75">
        <f>D151-E151</f>
        <v>401785.7100000002</v>
      </c>
    </row>
    <row r="152" spans="1:7" x14ac:dyDescent="0.25">
      <c r="A152" s="85" t="s">
        <v>372</v>
      </c>
      <c r="B152" s="247">
        <v>800000</v>
      </c>
      <c r="C152" s="247">
        <v>0</v>
      </c>
      <c r="D152" s="246">
        <v>800000</v>
      </c>
      <c r="E152" s="247">
        <v>558597.53</v>
      </c>
      <c r="F152" s="247">
        <v>558597.53</v>
      </c>
      <c r="G152" s="75">
        <f t="shared" ref="G152:G157" si="36">D152-E152</f>
        <v>241402.46999999997</v>
      </c>
    </row>
    <row r="153" spans="1:7" x14ac:dyDescent="0.25">
      <c r="A153" s="85" t="s">
        <v>373</v>
      </c>
      <c r="B153" s="246">
        <v>0</v>
      </c>
      <c r="C153" s="246">
        <v>0</v>
      </c>
      <c r="D153" s="246">
        <v>0</v>
      </c>
      <c r="E153" s="246">
        <v>0</v>
      </c>
      <c r="F153" s="246">
        <v>0</v>
      </c>
      <c r="G153" s="75">
        <f t="shared" si="36"/>
        <v>0</v>
      </c>
    </row>
    <row r="154" spans="1:7" x14ac:dyDescent="0.25">
      <c r="A154" s="87" t="s">
        <v>374</v>
      </c>
      <c r="B154" s="246">
        <v>0</v>
      </c>
      <c r="C154" s="246">
        <v>0</v>
      </c>
      <c r="D154" s="246">
        <v>0</v>
      </c>
      <c r="E154" s="246">
        <v>0</v>
      </c>
      <c r="F154" s="246">
        <v>0</v>
      </c>
      <c r="G154" s="75">
        <f t="shared" si="36"/>
        <v>0</v>
      </c>
    </row>
    <row r="155" spans="1:7" x14ac:dyDescent="0.25">
      <c r="A155" s="85" t="s">
        <v>375</v>
      </c>
      <c r="B155" s="246">
        <v>0</v>
      </c>
      <c r="C155" s="246">
        <v>0</v>
      </c>
      <c r="D155" s="246">
        <v>0</v>
      </c>
      <c r="E155" s="246">
        <v>0</v>
      </c>
      <c r="F155" s="246">
        <v>0</v>
      </c>
      <c r="G155" s="75">
        <f t="shared" si="36"/>
        <v>0</v>
      </c>
    </row>
    <row r="156" spans="1:7" x14ac:dyDescent="0.25">
      <c r="A156" s="85" t="s">
        <v>376</v>
      </c>
      <c r="B156" s="246">
        <v>0</v>
      </c>
      <c r="C156" s="246">
        <v>0</v>
      </c>
      <c r="D156" s="246">
        <v>0</v>
      </c>
      <c r="E156" s="246">
        <v>0</v>
      </c>
      <c r="F156" s="246">
        <v>0</v>
      </c>
      <c r="G156" s="75">
        <f t="shared" si="36"/>
        <v>0</v>
      </c>
    </row>
    <row r="157" spans="1:7" x14ac:dyDescent="0.25">
      <c r="A157" s="85" t="s">
        <v>377</v>
      </c>
      <c r="B157" s="246">
        <v>0</v>
      </c>
      <c r="C157" s="246">
        <v>0</v>
      </c>
      <c r="D157" s="246">
        <v>0</v>
      </c>
      <c r="E157" s="246">
        <v>0</v>
      </c>
      <c r="F157" s="246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546000000</v>
      </c>
      <c r="C159" s="90">
        <f t="shared" si="37"/>
        <v>545000000</v>
      </c>
      <c r="D159" s="90">
        <f>D9+D84</f>
        <v>1091000000</v>
      </c>
      <c r="E159" s="90">
        <f t="shared" si="37"/>
        <v>731547734.52999997</v>
      </c>
      <c r="F159" s="90">
        <f t="shared" si="37"/>
        <v>725253525.26999998</v>
      </c>
      <c r="G159" s="90">
        <f t="shared" si="37"/>
        <v>359452265.47000003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63:G70 B62:F62 B71:F73 B103:C103 B93:C93 E93:F93 G11:G17 B75:F76 B78:F79 B77:C77 E77:F77 B81:F85 B80:C80 E80:F80 B113:F113 B123:F123 B133:F133 B137:F146 B150:F150 B158:F158 B159:C159 E159:F159 E103:F103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3"/>
  <sheetViews>
    <sheetView showGridLines="0" topLeftCell="A55" zoomScale="110" zoomScaleNormal="110" workbookViewId="0">
      <selection activeCell="C86" sqref="C8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SUM(B10:B58)</f>
        <v>323000000</v>
      </c>
      <c r="C9" s="30">
        <f>SUM(C10:C58)</f>
        <v>151807763.27000001</v>
      </c>
      <c r="D9" s="30">
        <f>SUM(D10:D58)</f>
        <v>474807763.27000004</v>
      </c>
      <c r="E9" s="30">
        <f>SUM(E10:E58)</f>
        <v>316317792.5999999</v>
      </c>
      <c r="F9" s="30">
        <f>SUM(F10:F58)</f>
        <v>310422359.47000003</v>
      </c>
      <c r="G9" s="30">
        <f>SUM(G10:G58)</f>
        <v>158489970.67000002</v>
      </c>
    </row>
    <row r="10" spans="1:7" x14ac:dyDescent="0.25">
      <c r="A10" s="249" t="s">
        <v>595</v>
      </c>
      <c r="B10" s="250">
        <v>4061001</v>
      </c>
      <c r="C10" s="250">
        <v>-528093</v>
      </c>
      <c r="D10" s="251">
        <v>3532908</v>
      </c>
      <c r="E10" s="250">
        <v>2351264.36</v>
      </c>
      <c r="F10" s="250">
        <v>2342977.36</v>
      </c>
      <c r="G10" s="251">
        <v>1181643.6399999999</v>
      </c>
    </row>
    <row r="11" spans="1:7" s="245" customFormat="1" x14ac:dyDescent="0.25">
      <c r="A11" s="249" t="s">
        <v>596</v>
      </c>
      <c r="B11" s="250">
        <v>1715134</v>
      </c>
      <c r="C11" s="250">
        <v>0</v>
      </c>
      <c r="D11" s="251">
        <v>1715134</v>
      </c>
      <c r="E11" s="250">
        <v>1181760.3600000001</v>
      </c>
      <c r="F11" s="250">
        <v>1161586.45</v>
      </c>
      <c r="G11" s="251">
        <v>533373.6399999999</v>
      </c>
    </row>
    <row r="12" spans="1:7" s="245" customFormat="1" x14ac:dyDescent="0.25">
      <c r="A12" s="249" t="s">
        <v>597</v>
      </c>
      <c r="B12" s="250">
        <v>11232551</v>
      </c>
      <c r="C12" s="250">
        <v>-98093</v>
      </c>
      <c r="D12" s="251">
        <v>11134458</v>
      </c>
      <c r="E12" s="250">
        <v>8071998.1500000004</v>
      </c>
      <c r="F12" s="250">
        <v>8071998.1500000004</v>
      </c>
      <c r="G12" s="251">
        <v>3062459.8499999996</v>
      </c>
    </row>
    <row r="13" spans="1:7" s="245" customFormat="1" x14ac:dyDescent="0.25">
      <c r="A13" s="249" t="s">
        <v>598</v>
      </c>
      <c r="B13" s="250">
        <v>2594197</v>
      </c>
      <c r="C13" s="250">
        <v>-216898</v>
      </c>
      <c r="D13" s="251">
        <v>2377299</v>
      </c>
      <c r="E13" s="250">
        <v>1576172.01</v>
      </c>
      <c r="F13" s="250">
        <v>1576172.01</v>
      </c>
      <c r="G13" s="251">
        <v>801126.99</v>
      </c>
    </row>
    <row r="14" spans="1:7" s="245" customFormat="1" x14ac:dyDescent="0.25">
      <c r="A14" s="249" t="s">
        <v>599</v>
      </c>
      <c r="B14" s="250">
        <v>3990543</v>
      </c>
      <c r="C14" s="250">
        <v>-396157</v>
      </c>
      <c r="D14" s="251">
        <v>3594386</v>
      </c>
      <c r="E14" s="250">
        <v>2293457.54</v>
      </c>
      <c r="F14" s="250">
        <v>2293457.54</v>
      </c>
      <c r="G14" s="251">
        <v>1300928.46</v>
      </c>
    </row>
    <row r="15" spans="1:7" s="245" customFormat="1" x14ac:dyDescent="0.25">
      <c r="A15" s="249" t="s">
        <v>600</v>
      </c>
      <c r="B15" s="250">
        <v>2259986</v>
      </c>
      <c r="C15" s="250">
        <v>-260217</v>
      </c>
      <c r="D15" s="251">
        <v>1999769</v>
      </c>
      <c r="E15" s="250">
        <v>1339107.8700000001</v>
      </c>
      <c r="F15" s="250">
        <v>1339107.8700000001</v>
      </c>
      <c r="G15" s="251">
        <v>660661.12999999989</v>
      </c>
    </row>
    <row r="16" spans="1:7" s="245" customFormat="1" x14ac:dyDescent="0.25">
      <c r="A16" s="249" t="s">
        <v>601</v>
      </c>
      <c r="B16" s="250">
        <v>665408</v>
      </c>
      <c r="C16" s="250">
        <v>-208398</v>
      </c>
      <c r="D16" s="251">
        <v>457010</v>
      </c>
      <c r="E16" s="250">
        <v>239094.81</v>
      </c>
      <c r="F16" s="250">
        <v>239094.81</v>
      </c>
      <c r="G16" s="251">
        <v>217915.19</v>
      </c>
    </row>
    <row r="17" spans="1:7" s="245" customFormat="1" x14ac:dyDescent="0.25">
      <c r="A17" s="249" t="s">
        <v>602</v>
      </c>
      <c r="B17" s="250">
        <v>464386</v>
      </c>
      <c r="C17" s="250">
        <v>0</v>
      </c>
      <c r="D17" s="251">
        <v>464386</v>
      </c>
      <c r="E17" s="250">
        <v>286697.3</v>
      </c>
      <c r="F17" s="250">
        <v>286697.3</v>
      </c>
      <c r="G17" s="251">
        <v>177688.7</v>
      </c>
    </row>
    <row r="18" spans="1:7" s="245" customFormat="1" x14ac:dyDescent="0.25">
      <c r="A18" s="249" t="s">
        <v>603</v>
      </c>
      <c r="B18" s="250">
        <v>968314</v>
      </c>
      <c r="C18" s="250">
        <v>100000</v>
      </c>
      <c r="D18" s="251">
        <v>1068314</v>
      </c>
      <c r="E18" s="250">
        <v>672041.6</v>
      </c>
      <c r="F18" s="250">
        <v>672041.6</v>
      </c>
      <c r="G18" s="251">
        <v>396272.4</v>
      </c>
    </row>
    <row r="19" spans="1:7" s="245" customFormat="1" x14ac:dyDescent="0.25">
      <c r="A19" s="249" t="s">
        <v>604</v>
      </c>
      <c r="B19" s="250">
        <v>243611</v>
      </c>
      <c r="C19" s="250">
        <v>43000</v>
      </c>
      <c r="D19" s="251">
        <v>286611</v>
      </c>
      <c r="E19" s="250">
        <v>187930.37</v>
      </c>
      <c r="F19" s="250">
        <v>187930.37</v>
      </c>
      <c r="G19" s="251">
        <v>98680.63</v>
      </c>
    </row>
    <row r="20" spans="1:7" s="245" customFormat="1" x14ac:dyDescent="0.25">
      <c r="A20" s="249" t="s">
        <v>605</v>
      </c>
      <c r="B20" s="250">
        <v>61345601.710000001</v>
      </c>
      <c r="C20" s="250">
        <v>-48112774.390000001</v>
      </c>
      <c r="D20" s="251">
        <v>13232827.32</v>
      </c>
      <c r="E20" s="250">
        <v>6338792.2599999998</v>
      </c>
      <c r="F20" s="250">
        <v>6304899.6799999997</v>
      </c>
      <c r="G20" s="251">
        <v>6894035.0600000005</v>
      </c>
    </row>
    <row r="21" spans="1:7" s="245" customFormat="1" x14ac:dyDescent="0.25">
      <c r="A21" s="249" t="s">
        <v>606</v>
      </c>
      <c r="B21" s="250">
        <v>1385110</v>
      </c>
      <c r="C21" s="250">
        <v>161801</v>
      </c>
      <c r="D21" s="251">
        <v>1546911</v>
      </c>
      <c r="E21" s="250">
        <v>966881.14</v>
      </c>
      <c r="F21" s="250">
        <v>821881.14</v>
      </c>
      <c r="G21" s="251">
        <v>580029.86</v>
      </c>
    </row>
    <row r="22" spans="1:7" s="245" customFormat="1" x14ac:dyDescent="0.25">
      <c r="A22" s="249" t="s">
        <v>607</v>
      </c>
      <c r="B22" s="250">
        <v>2260097</v>
      </c>
      <c r="C22" s="250">
        <v>-176398</v>
      </c>
      <c r="D22" s="251">
        <v>2083699</v>
      </c>
      <c r="E22" s="250">
        <v>1218690.73</v>
      </c>
      <c r="F22" s="250">
        <v>1218690.73</v>
      </c>
      <c r="G22" s="251">
        <v>865008.27</v>
      </c>
    </row>
    <row r="23" spans="1:7" s="245" customFormat="1" x14ac:dyDescent="0.25">
      <c r="A23" s="249" t="s">
        <v>608</v>
      </c>
      <c r="B23" s="250">
        <v>10941866</v>
      </c>
      <c r="C23" s="250">
        <v>85912369.680000007</v>
      </c>
      <c r="D23" s="251">
        <v>96854235.680000007</v>
      </c>
      <c r="E23" s="250">
        <v>44880411.469999999</v>
      </c>
      <c r="F23" s="250">
        <v>43774807.909999996</v>
      </c>
      <c r="G23" s="251">
        <v>51973824.210000008</v>
      </c>
    </row>
    <row r="24" spans="1:7" s="245" customFormat="1" x14ac:dyDescent="0.25">
      <c r="A24" s="249" t="s">
        <v>609</v>
      </c>
      <c r="B24" s="250">
        <v>1689430</v>
      </c>
      <c r="C24" s="250">
        <v>3625609.8</v>
      </c>
      <c r="D24" s="251">
        <v>5315039.8</v>
      </c>
      <c r="E24" s="250">
        <v>4525175.96</v>
      </c>
      <c r="F24" s="250">
        <v>4525175.96</v>
      </c>
      <c r="G24" s="251">
        <v>789863.83999999985</v>
      </c>
    </row>
    <row r="25" spans="1:7" s="245" customFormat="1" x14ac:dyDescent="0.25">
      <c r="A25" s="249" t="s">
        <v>610</v>
      </c>
      <c r="B25" s="250">
        <v>19004246</v>
      </c>
      <c r="C25" s="250">
        <v>5495000</v>
      </c>
      <c r="D25" s="251">
        <v>24499246</v>
      </c>
      <c r="E25" s="250">
        <v>17457583.050000001</v>
      </c>
      <c r="F25" s="250">
        <v>15518259.050000001</v>
      </c>
      <c r="G25" s="251">
        <v>7041662.9499999993</v>
      </c>
    </row>
    <row r="26" spans="1:7" s="245" customFormat="1" x14ac:dyDescent="0.25">
      <c r="A26" s="249" t="s">
        <v>611</v>
      </c>
      <c r="B26" s="250">
        <v>10087664</v>
      </c>
      <c r="C26" s="250">
        <v>1090389</v>
      </c>
      <c r="D26" s="251">
        <v>11178053</v>
      </c>
      <c r="E26" s="250">
        <v>5749574.9500000002</v>
      </c>
      <c r="F26" s="250">
        <v>5747784.4100000001</v>
      </c>
      <c r="G26" s="251">
        <v>5428478.0499999998</v>
      </c>
    </row>
    <row r="27" spans="1:7" s="245" customFormat="1" x14ac:dyDescent="0.25">
      <c r="A27" s="249" t="s">
        <v>612</v>
      </c>
      <c r="B27" s="250">
        <v>4669325</v>
      </c>
      <c r="C27" s="250">
        <v>1390486</v>
      </c>
      <c r="D27" s="251">
        <v>6059811</v>
      </c>
      <c r="E27" s="250">
        <v>4437356.18</v>
      </c>
      <c r="F27" s="250">
        <v>4437356.18</v>
      </c>
      <c r="G27" s="251">
        <v>1622454.8200000003</v>
      </c>
    </row>
    <row r="28" spans="1:7" s="245" customFormat="1" x14ac:dyDescent="0.25">
      <c r="A28" s="249" t="s">
        <v>613</v>
      </c>
      <c r="B28" s="250">
        <v>4325869</v>
      </c>
      <c r="C28" s="250">
        <v>253000</v>
      </c>
      <c r="D28" s="251">
        <v>4578869</v>
      </c>
      <c r="E28" s="250">
        <v>3090585.77</v>
      </c>
      <c r="F28" s="250">
        <v>3090585.77</v>
      </c>
      <c r="G28" s="251">
        <v>1488283.23</v>
      </c>
    </row>
    <row r="29" spans="1:7" s="245" customFormat="1" x14ac:dyDescent="0.25">
      <c r="A29" s="249" t="s">
        <v>614</v>
      </c>
      <c r="B29" s="250">
        <v>3040176</v>
      </c>
      <c r="C29" s="250">
        <v>-37778</v>
      </c>
      <c r="D29" s="251">
        <v>3002398</v>
      </c>
      <c r="E29" s="250">
        <v>1926030.09</v>
      </c>
      <c r="F29" s="250">
        <v>1926030.09</v>
      </c>
      <c r="G29" s="251">
        <v>1076367.9099999999</v>
      </c>
    </row>
    <row r="30" spans="1:7" s="245" customFormat="1" x14ac:dyDescent="0.25">
      <c r="A30" s="249" t="s">
        <v>615</v>
      </c>
      <c r="B30" s="250">
        <v>3177134</v>
      </c>
      <c r="C30" s="250">
        <v>-37383</v>
      </c>
      <c r="D30" s="251">
        <v>3139751</v>
      </c>
      <c r="E30" s="250">
        <v>1935243.45</v>
      </c>
      <c r="F30" s="250">
        <v>1935243.45</v>
      </c>
      <c r="G30" s="251">
        <v>1204507.55</v>
      </c>
    </row>
    <row r="31" spans="1:7" s="245" customFormat="1" x14ac:dyDescent="0.25">
      <c r="A31" s="249" t="s">
        <v>616</v>
      </c>
      <c r="B31" s="250">
        <v>9445412</v>
      </c>
      <c r="C31" s="250">
        <v>6349899.46</v>
      </c>
      <c r="D31" s="251">
        <v>15795311.460000001</v>
      </c>
      <c r="E31" s="250">
        <v>12313285.84</v>
      </c>
      <c r="F31" s="250">
        <v>12313285.84</v>
      </c>
      <c r="G31" s="251">
        <v>3482025.620000001</v>
      </c>
    </row>
    <row r="32" spans="1:7" s="245" customFormat="1" x14ac:dyDescent="0.25">
      <c r="A32" s="249" t="s">
        <v>617</v>
      </c>
      <c r="B32" s="250">
        <v>13234421</v>
      </c>
      <c r="C32" s="250">
        <v>9672277.3499999996</v>
      </c>
      <c r="D32" s="251">
        <v>22906698.350000001</v>
      </c>
      <c r="E32" s="250">
        <v>11489259.199999999</v>
      </c>
      <c r="F32" s="250">
        <v>11489259.199999999</v>
      </c>
      <c r="G32" s="251">
        <v>11417439.150000002</v>
      </c>
    </row>
    <row r="33" spans="1:7" s="245" customFormat="1" x14ac:dyDescent="0.25">
      <c r="A33" s="249" t="s">
        <v>618</v>
      </c>
      <c r="B33" s="250">
        <v>994861</v>
      </c>
      <c r="C33" s="250">
        <v>5779168</v>
      </c>
      <c r="D33" s="251">
        <v>6774029</v>
      </c>
      <c r="E33" s="250">
        <v>4781101.3099999996</v>
      </c>
      <c r="F33" s="250">
        <v>2947612.88</v>
      </c>
      <c r="G33" s="251">
        <v>1992927.6900000004</v>
      </c>
    </row>
    <row r="34" spans="1:7" s="245" customFormat="1" x14ac:dyDescent="0.25">
      <c r="A34" s="249" t="s">
        <v>619</v>
      </c>
      <c r="B34" s="250">
        <v>1047711</v>
      </c>
      <c r="C34" s="250">
        <v>-347457</v>
      </c>
      <c r="D34" s="251">
        <v>700254</v>
      </c>
      <c r="E34" s="250">
        <v>464436.32</v>
      </c>
      <c r="F34" s="250">
        <v>443512.74</v>
      </c>
      <c r="G34" s="251">
        <v>235817.68</v>
      </c>
    </row>
    <row r="35" spans="1:7" s="245" customFormat="1" x14ac:dyDescent="0.25">
      <c r="A35" s="249" t="s">
        <v>620</v>
      </c>
      <c r="B35" s="250">
        <v>0</v>
      </c>
      <c r="C35" s="250">
        <v>57096315</v>
      </c>
      <c r="D35" s="251">
        <v>57096315</v>
      </c>
      <c r="E35" s="250">
        <v>57096315</v>
      </c>
      <c r="F35" s="250">
        <v>57096315</v>
      </c>
      <c r="G35" s="251">
        <v>0</v>
      </c>
    </row>
    <row r="36" spans="1:7" s="245" customFormat="1" x14ac:dyDescent="0.25">
      <c r="A36" s="249" t="s">
        <v>621</v>
      </c>
      <c r="B36" s="250">
        <v>2402471</v>
      </c>
      <c r="C36" s="250">
        <v>737850</v>
      </c>
      <c r="D36" s="251">
        <v>3140321</v>
      </c>
      <c r="E36" s="250">
        <v>2317442.71</v>
      </c>
      <c r="F36" s="250">
        <v>2317442.71</v>
      </c>
      <c r="G36" s="251">
        <v>822878.29</v>
      </c>
    </row>
    <row r="37" spans="1:7" s="245" customFormat="1" x14ac:dyDescent="0.25">
      <c r="A37" s="249" t="s">
        <v>622</v>
      </c>
      <c r="B37" s="250">
        <v>261557</v>
      </c>
      <c r="C37" s="250">
        <v>-15000</v>
      </c>
      <c r="D37" s="251">
        <v>246557</v>
      </c>
      <c r="E37" s="250">
        <v>115928</v>
      </c>
      <c r="F37" s="250">
        <v>115928</v>
      </c>
      <c r="G37" s="251">
        <v>130629</v>
      </c>
    </row>
    <row r="38" spans="1:7" s="245" customFormat="1" x14ac:dyDescent="0.25">
      <c r="A38" s="249" t="s">
        <v>623</v>
      </c>
      <c r="B38" s="250">
        <v>12272920</v>
      </c>
      <c r="C38" s="250">
        <v>626489</v>
      </c>
      <c r="D38" s="251">
        <v>12899409</v>
      </c>
      <c r="E38" s="250">
        <v>9364910.8599999994</v>
      </c>
      <c r="F38" s="250">
        <v>8996600.4700000007</v>
      </c>
      <c r="G38" s="251">
        <v>3534498.1400000006</v>
      </c>
    </row>
    <row r="39" spans="1:7" s="245" customFormat="1" x14ac:dyDescent="0.25">
      <c r="A39" s="249" t="s">
        <v>624</v>
      </c>
      <c r="B39" s="250">
        <v>37830579</v>
      </c>
      <c r="C39" s="250">
        <v>8298213</v>
      </c>
      <c r="D39" s="251">
        <v>46128792</v>
      </c>
      <c r="E39" s="250">
        <v>21382864.539999999</v>
      </c>
      <c r="F39" s="250">
        <v>21121368.149999999</v>
      </c>
      <c r="G39" s="251">
        <v>24745927.460000001</v>
      </c>
    </row>
    <row r="40" spans="1:7" s="245" customFormat="1" x14ac:dyDescent="0.25">
      <c r="A40" s="249" t="s">
        <v>625</v>
      </c>
      <c r="B40" s="250">
        <v>1630299</v>
      </c>
      <c r="C40" s="250">
        <v>15000</v>
      </c>
      <c r="D40" s="251">
        <v>1645299</v>
      </c>
      <c r="E40" s="250">
        <v>968626.29</v>
      </c>
      <c r="F40" s="250">
        <v>968626.29</v>
      </c>
      <c r="G40" s="251">
        <v>676672.71</v>
      </c>
    </row>
    <row r="41" spans="1:7" s="245" customFormat="1" x14ac:dyDescent="0.25">
      <c r="A41" s="249" t="s">
        <v>626</v>
      </c>
      <c r="B41" s="250">
        <v>3563221</v>
      </c>
      <c r="C41" s="250">
        <v>168161</v>
      </c>
      <c r="D41" s="251">
        <v>3731382</v>
      </c>
      <c r="E41" s="250">
        <v>2609323.2400000002</v>
      </c>
      <c r="F41" s="250">
        <v>2602180.4900000002</v>
      </c>
      <c r="G41" s="251">
        <v>1122058.7599999998</v>
      </c>
    </row>
    <row r="42" spans="1:7" s="245" customFormat="1" x14ac:dyDescent="0.25">
      <c r="A42" s="249" t="s">
        <v>627</v>
      </c>
      <c r="B42" s="250">
        <v>518425</v>
      </c>
      <c r="C42" s="250">
        <v>0</v>
      </c>
      <c r="D42" s="251">
        <v>518425</v>
      </c>
      <c r="E42" s="250">
        <v>277846.75</v>
      </c>
      <c r="F42" s="250">
        <v>277846.75</v>
      </c>
      <c r="G42" s="251">
        <v>240578.25</v>
      </c>
    </row>
    <row r="43" spans="1:7" s="245" customFormat="1" x14ac:dyDescent="0.25">
      <c r="A43" s="249" t="s">
        <v>628</v>
      </c>
      <c r="B43" s="250">
        <v>18596971</v>
      </c>
      <c r="C43" s="250">
        <v>2190695.6</v>
      </c>
      <c r="D43" s="251">
        <v>20787666.600000001</v>
      </c>
      <c r="E43" s="250">
        <v>17897824.98</v>
      </c>
      <c r="F43" s="250">
        <v>17897824.98</v>
      </c>
      <c r="G43" s="251">
        <v>2889841.620000001</v>
      </c>
    </row>
    <row r="44" spans="1:7" s="245" customFormat="1" x14ac:dyDescent="0.25">
      <c r="A44" s="249" t="s">
        <v>629</v>
      </c>
      <c r="B44" s="250">
        <v>4268274</v>
      </c>
      <c r="C44" s="250">
        <v>953000</v>
      </c>
      <c r="D44" s="251">
        <v>5221274</v>
      </c>
      <c r="E44" s="250">
        <v>3784015.21</v>
      </c>
      <c r="F44" s="250">
        <v>3784015.21</v>
      </c>
      <c r="G44" s="251">
        <v>1437258.79</v>
      </c>
    </row>
    <row r="45" spans="1:7" s="245" customFormat="1" x14ac:dyDescent="0.25">
      <c r="A45" s="249" t="s">
        <v>630</v>
      </c>
      <c r="B45" s="250">
        <v>2870875</v>
      </c>
      <c r="C45" s="250">
        <v>71374</v>
      </c>
      <c r="D45" s="251">
        <v>2942249</v>
      </c>
      <c r="E45" s="250">
        <v>1740624</v>
      </c>
      <c r="F45" s="250">
        <v>1740624</v>
      </c>
      <c r="G45" s="251">
        <v>1201625</v>
      </c>
    </row>
    <row r="46" spans="1:7" s="245" customFormat="1" x14ac:dyDescent="0.25">
      <c r="A46" s="249" t="s">
        <v>631</v>
      </c>
      <c r="B46" s="250">
        <v>5453266</v>
      </c>
      <c r="C46" s="250">
        <v>853648.3</v>
      </c>
      <c r="D46" s="251">
        <v>6306914.2999999998</v>
      </c>
      <c r="E46" s="250">
        <v>4210483.3899999997</v>
      </c>
      <c r="F46" s="250">
        <v>4210483.3899999997</v>
      </c>
      <c r="G46" s="251">
        <v>2096430.9100000001</v>
      </c>
    </row>
    <row r="47" spans="1:7" s="245" customFormat="1" x14ac:dyDescent="0.25">
      <c r="A47" s="249" t="s">
        <v>632</v>
      </c>
      <c r="B47" s="250">
        <v>10588568</v>
      </c>
      <c r="C47" s="250">
        <v>1106000</v>
      </c>
      <c r="D47" s="251">
        <v>11694568</v>
      </c>
      <c r="E47" s="250">
        <v>11217554.27</v>
      </c>
      <c r="F47" s="250">
        <v>11217554.27</v>
      </c>
      <c r="G47" s="251">
        <v>477013.73000000045</v>
      </c>
    </row>
    <row r="48" spans="1:7" s="245" customFormat="1" x14ac:dyDescent="0.25">
      <c r="A48" s="249" t="s">
        <v>633</v>
      </c>
      <c r="B48" s="250">
        <v>11127641</v>
      </c>
      <c r="C48" s="250">
        <v>854592</v>
      </c>
      <c r="D48" s="251">
        <v>11982233</v>
      </c>
      <c r="E48" s="250">
        <v>9846745.2699999996</v>
      </c>
      <c r="F48" s="250">
        <v>9846745.2699999996</v>
      </c>
      <c r="G48" s="251">
        <v>2135487.7300000004</v>
      </c>
    </row>
    <row r="49" spans="1:7" s="245" customFormat="1" x14ac:dyDescent="0.25">
      <c r="A49" s="249" t="s">
        <v>634</v>
      </c>
      <c r="B49" s="250">
        <v>2253752</v>
      </c>
      <c r="C49" s="250">
        <v>1086034</v>
      </c>
      <c r="D49" s="251">
        <v>3339786</v>
      </c>
      <c r="E49" s="250">
        <v>2444030.61</v>
      </c>
      <c r="F49" s="250">
        <v>2444030.61</v>
      </c>
      <c r="G49" s="251">
        <v>895755.39000000013</v>
      </c>
    </row>
    <row r="50" spans="1:7" s="245" customFormat="1" x14ac:dyDescent="0.25">
      <c r="A50" s="249" t="s">
        <v>635</v>
      </c>
      <c r="B50" s="250">
        <v>4149492</v>
      </c>
      <c r="C50" s="250">
        <v>557000</v>
      </c>
      <c r="D50" s="251">
        <v>4706492</v>
      </c>
      <c r="E50" s="250">
        <v>3274214.28</v>
      </c>
      <c r="F50" s="250">
        <v>3274214.28</v>
      </c>
      <c r="G50" s="251">
        <v>1432277.7200000002</v>
      </c>
    </row>
    <row r="51" spans="1:7" s="245" customFormat="1" x14ac:dyDescent="0.25">
      <c r="A51" s="249" t="s">
        <v>636</v>
      </c>
      <c r="B51" s="250">
        <v>1668662</v>
      </c>
      <c r="C51" s="250">
        <v>13000</v>
      </c>
      <c r="D51" s="251">
        <v>1681662</v>
      </c>
      <c r="E51" s="250">
        <v>989268.6</v>
      </c>
      <c r="F51" s="250">
        <v>989268.6</v>
      </c>
      <c r="G51" s="251">
        <v>692393.4</v>
      </c>
    </row>
    <row r="52" spans="1:7" s="245" customFormat="1" x14ac:dyDescent="0.25">
      <c r="A52" s="249" t="s">
        <v>637</v>
      </c>
      <c r="B52" s="250">
        <v>2822712</v>
      </c>
      <c r="C52" s="250">
        <v>4618</v>
      </c>
      <c r="D52" s="251">
        <v>2827330</v>
      </c>
      <c r="E52" s="250">
        <v>2259037.0699999998</v>
      </c>
      <c r="F52" s="250">
        <v>2259037.0699999998</v>
      </c>
      <c r="G52" s="251">
        <v>568292.93000000017</v>
      </c>
    </row>
    <row r="53" spans="1:7" x14ac:dyDescent="0.25">
      <c r="A53" s="249" t="s">
        <v>638</v>
      </c>
      <c r="B53" s="250">
        <v>1411593</v>
      </c>
      <c r="C53" s="250">
        <v>-144626</v>
      </c>
      <c r="D53" s="251">
        <v>1266967</v>
      </c>
      <c r="E53" s="250">
        <v>933436.75</v>
      </c>
      <c r="F53" s="250">
        <v>933436.75</v>
      </c>
      <c r="G53" s="251">
        <v>333530.25</v>
      </c>
    </row>
    <row r="54" spans="1:7" x14ac:dyDescent="0.25">
      <c r="A54" s="249" t="s">
        <v>639</v>
      </c>
      <c r="B54" s="250">
        <v>1000414</v>
      </c>
      <c r="C54" s="250">
        <v>-117769</v>
      </c>
      <c r="D54" s="251">
        <v>882645</v>
      </c>
      <c r="E54" s="250">
        <v>622037.26</v>
      </c>
      <c r="F54" s="250">
        <v>472037.26</v>
      </c>
      <c r="G54" s="251">
        <v>260607.74</v>
      </c>
    </row>
    <row r="55" spans="1:7" x14ac:dyDescent="0.25">
      <c r="A55" s="249" t="s">
        <v>640</v>
      </c>
      <c r="B55" s="250">
        <v>5456178</v>
      </c>
      <c r="C55" s="250">
        <v>3089314.47</v>
      </c>
      <c r="D55" s="251">
        <v>8545492.4700000007</v>
      </c>
      <c r="E55" s="250">
        <v>6630280.8200000003</v>
      </c>
      <c r="F55" s="250">
        <v>6630280.8200000003</v>
      </c>
      <c r="G55" s="251">
        <v>1915211.6500000004</v>
      </c>
    </row>
    <row r="56" spans="1:7" x14ac:dyDescent="0.25">
      <c r="A56" s="249" t="s">
        <v>641</v>
      </c>
      <c r="B56" s="250">
        <v>14770431.52</v>
      </c>
      <c r="C56" s="250">
        <v>1800000</v>
      </c>
      <c r="D56" s="251">
        <v>16570431.52</v>
      </c>
      <c r="E56" s="250">
        <v>12877823.609999999</v>
      </c>
      <c r="F56" s="250">
        <v>12877823.609999999</v>
      </c>
      <c r="G56" s="251">
        <v>3692607.91</v>
      </c>
    </row>
    <row r="57" spans="1:7" x14ac:dyDescent="0.25">
      <c r="A57" s="249" t="s">
        <v>642</v>
      </c>
      <c r="B57" s="250">
        <v>3192540</v>
      </c>
      <c r="C57" s="250">
        <v>910500</v>
      </c>
      <c r="D57" s="251">
        <v>4103040</v>
      </c>
      <c r="E57" s="250">
        <v>3474950</v>
      </c>
      <c r="F57" s="250">
        <v>3474950</v>
      </c>
      <c r="G57" s="251">
        <v>628090</v>
      </c>
    </row>
    <row r="58" spans="1:7" x14ac:dyDescent="0.25">
      <c r="A58" s="249" t="s">
        <v>643</v>
      </c>
      <c r="B58" s="250">
        <v>45103.77</v>
      </c>
      <c r="C58" s="250">
        <v>2200000</v>
      </c>
      <c r="D58" s="251">
        <v>2245103.77</v>
      </c>
      <c r="E58" s="250">
        <v>208277</v>
      </c>
      <c r="F58" s="250">
        <v>208277</v>
      </c>
      <c r="G58" s="251">
        <v>2036826.77</v>
      </c>
    </row>
    <row r="59" spans="1:7" x14ac:dyDescent="0.25">
      <c r="A59" s="31" t="s">
        <v>150</v>
      </c>
      <c r="B59" s="49"/>
      <c r="C59" s="49"/>
      <c r="D59" s="49"/>
      <c r="E59" s="49"/>
      <c r="F59" s="49"/>
      <c r="G59" s="49"/>
    </row>
    <row r="60" spans="1:7" x14ac:dyDescent="0.25">
      <c r="A60" s="3" t="s">
        <v>383</v>
      </c>
      <c r="B60" s="4">
        <f>SUM(B61:B80)</f>
        <v>223000000</v>
      </c>
      <c r="C60" s="4">
        <f>SUM(C61:C80)</f>
        <v>393192236.72999996</v>
      </c>
      <c r="D60" s="4">
        <f>SUM(D61:D80)</f>
        <v>616192236.73000002</v>
      </c>
      <c r="E60" s="4">
        <f>SUM(E61:E80)</f>
        <v>415229941.93000007</v>
      </c>
      <c r="F60" s="4">
        <f>SUM(F61:F80)</f>
        <v>414831165.80000007</v>
      </c>
      <c r="G60" s="4">
        <f>SUM(G61:G80)</f>
        <v>200962294.79999995</v>
      </c>
    </row>
    <row r="61" spans="1:7" x14ac:dyDescent="0.25">
      <c r="A61" s="252" t="s">
        <v>603</v>
      </c>
      <c r="B61" s="253">
        <v>0</v>
      </c>
      <c r="C61" s="253">
        <v>180000</v>
      </c>
      <c r="D61" s="254">
        <v>180000</v>
      </c>
      <c r="E61" s="253">
        <v>0</v>
      </c>
      <c r="F61" s="253">
        <v>0</v>
      </c>
      <c r="G61" s="254">
        <v>180000</v>
      </c>
    </row>
    <row r="62" spans="1:7" s="248" customFormat="1" x14ac:dyDescent="0.25">
      <c r="A62" s="252" t="s">
        <v>605</v>
      </c>
      <c r="B62" s="253">
        <v>11881675.4</v>
      </c>
      <c r="C62" s="253">
        <v>-8024532.5599999996</v>
      </c>
      <c r="D62" s="254">
        <v>3857142.8400000008</v>
      </c>
      <c r="E62" s="253">
        <v>3065796.04</v>
      </c>
      <c r="F62" s="253">
        <v>3065796.04</v>
      </c>
      <c r="G62" s="254">
        <v>791346.80000000075</v>
      </c>
    </row>
    <row r="63" spans="1:7" s="248" customFormat="1" x14ac:dyDescent="0.25">
      <c r="A63" s="252" t="s">
        <v>608</v>
      </c>
      <c r="B63" s="253">
        <v>80300000</v>
      </c>
      <c r="C63" s="253">
        <v>181979602.00999999</v>
      </c>
      <c r="D63" s="254">
        <v>262279602.00999999</v>
      </c>
      <c r="E63" s="253">
        <v>118395818.68000001</v>
      </c>
      <c r="F63" s="253">
        <v>118395818.68000001</v>
      </c>
      <c r="G63" s="254">
        <v>143883783.32999998</v>
      </c>
    </row>
    <row r="64" spans="1:7" s="248" customFormat="1" x14ac:dyDescent="0.25">
      <c r="A64" s="252" t="s">
        <v>609</v>
      </c>
      <c r="B64" s="253">
        <v>0</v>
      </c>
      <c r="C64" s="253">
        <v>1974086</v>
      </c>
      <c r="D64" s="254">
        <v>1974086</v>
      </c>
      <c r="E64" s="253">
        <v>1974086</v>
      </c>
      <c r="F64" s="253">
        <v>1974086</v>
      </c>
      <c r="G64" s="254">
        <v>0</v>
      </c>
    </row>
    <row r="65" spans="1:7" s="248" customFormat="1" x14ac:dyDescent="0.25">
      <c r="A65" s="252" t="s">
        <v>610</v>
      </c>
      <c r="B65" s="253">
        <v>26355872.600000001</v>
      </c>
      <c r="C65" s="253">
        <v>3650000</v>
      </c>
      <c r="D65" s="254">
        <v>30005872.600000001</v>
      </c>
      <c r="E65" s="253">
        <v>28776808.100000001</v>
      </c>
      <c r="F65" s="253">
        <v>28776808.100000001</v>
      </c>
      <c r="G65" s="254">
        <v>1229064.5</v>
      </c>
    </row>
    <row r="66" spans="1:7" s="248" customFormat="1" x14ac:dyDescent="0.25">
      <c r="A66" s="252" t="s">
        <v>611</v>
      </c>
      <c r="B66" s="253">
        <v>0</v>
      </c>
      <c r="C66" s="253">
        <v>800000</v>
      </c>
      <c r="D66" s="254">
        <v>800000</v>
      </c>
      <c r="E66" s="253">
        <v>534528</v>
      </c>
      <c r="F66" s="253">
        <v>534528</v>
      </c>
      <c r="G66" s="254">
        <v>265472</v>
      </c>
    </row>
    <row r="67" spans="1:7" s="248" customFormat="1" x14ac:dyDescent="0.25">
      <c r="A67" s="252" t="s">
        <v>616</v>
      </c>
      <c r="B67" s="253">
        <v>8700000</v>
      </c>
      <c r="C67" s="253">
        <v>4362357.67</v>
      </c>
      <c r="D67" s="254">
        <v>13062357.67</v>
      </c>
      <c r="E67" s="253">
        <v>0</v>
      </c>
      <c r="F67" s="253">
        <v>0</v>
      </c>
      <c r="G67" s="254">
        <v>13062357.67</v>
      </c>
    </row>
    <row r="68" spans="1:7" s="248" customFormat="1" x14ac:dyDescent="0.25">
      <c r="A68" s="252" t="s">
        <v>617</v>
      </c>
      <c r="B68" s="253">
        <v>0</v>
      </c>
      <c r="C68" s="253">
        <v>10276912.27</v>
      </c>
      <c r="D68" s="254">
        <v>10276912.27</v>
      </c>
      <c r="E68" s="253">
        <v>5524013.96</v>
      </c>
      <c r="F68" s="253">
        <v>5524013.96</v>
      </c>
      <c r="G68" s="254">
        <v>4752898.3099999996</v>
      </c>
    </row>
    <row r="69" spans="1:7" s="248" customFormat="1" x14ac:dyDescent="0.25">
      <c r="A69" s="252" t="s">
        <v>644</v>
      </c>
      <c r="B69" s="253">
        <v>55398787</v>
      </c>
      <c r="C69" s="253">
        <v>169280817.19999999</v>
      </c>
      <c r="D69" s="254">
        <v>224679604.19999999</v>
      </c>
      <c r="E69" s="253">
        <v>204091364.61000001</v>
      </c>
      <c r="F69" s="253">
        <v>204057604.06999999</v>
      </c>
      <c r="G69" s="254">
        <v>20588239.589999974</v>
      </c>
    </row>
    <row r="70" spans="1:7" s="248" customFormat="1" x14ac:dyDescent="0.25">
      <c r="A70" s="252" t="s">
        <v>620</v>
      </c>
      <c r="B70" s="253">
        <v>9832820</v>
      </c>
      <c r="C70" s="253">
        <v>-71125</v>
      </c>
      <c r="D70" s="254">
        <v>9761695</v>
      </c>
      <c r="E70" s="253">
        <v>5722934.9699999997</v>
      </c>
      <c r="F70" s="253">
        <v>5722934.9699999997</v>
      </c>
      <c r="G70" s="254">
        <v>4038760.0300000003</v>
      </c>
    </row>
    <row r="71" spans="1:7" s="248" customFormat="1" x14ac:dyDescent="0.25">
      <c r="A71" s="252" t="s">
        <v>645</v>
      </c>
      <c r="B71" s="253">
        <v>3435239</v>
      </c>
      <c r="C71" s="253">
        <v>535000</v>
      </c>
      <c r="D71" s="254">
        <v>3970239</v>
      </c>
      <c r="E71" s="253">
        <v>2478416.06</v>
      </c>
      <c r="F71" s="253">
        <v>2478416.06</v>
      </c>
      <c r="G71" s="254">
        <v>1491822.94</v>
      </c>
    </row>
    <row r="72" spans="1:7" s="248" customFormat="1" x14ac:dyDescent="0.25">
      <c r="A72" s="252" t="s">
        <v>646</v>
      </c>
      <c r="B72" s="253">
        <v>1415438</v>
      </c>
      <c r="C72" s="253">
        <v>0</v>
      </c>
      <c r="D72" s="254">
        <v>1415438</v>
      </c>
      <c r="E72" s="253">
        <v>880987.12</v>
      </c>
      <c r="F72" s="253">
        <v>880987.12</v>
      </c>
      <c r="G72" s="254">
        <v>534450.88</v>
      </c>
    </row>
    <row r="73" spans="1:7" s="248" customFormat="1" x14ac:dyDescent="0.25">
      <c r="A73" s="252" t="s">
        <v>647</v>
      </c>
      <c r="B73" s="253">
        <v>480168</v>
      </c>
      <c r="C73" s="253">
        <v>20000</v>
      </c>
      <c r="D73" s="254">
        <v>500168</v>
      </c>
      <c r="E73" s="253">
        <v>304373</v>
      </c>
      <c r="F73" s="253">
        <v>304373</v>
      </c>
      <c r="G73" s="254">
        <v>195795</v>
      </c>
    </row>
    <row r="74" spans="1:7" s="248" customFormat="1" x14ac:dyDescent="0.25">
      <c r="A74" s="252" t="s">
        <v>621</v>
      </c>
      <c r="B74" s="253">
        <v>0</v>
      </c>
      <c r="C74" s="253">
        <v>262850</v>
      </c>
      <c r="D74" s="254">
        <v>262850</v>
      </c>
      <c r="E74" s="253">
        <v>100000</v>
      </c>
      <c r="F74" s="253">
        <v>100000</v>
      </c>
      <c r="G74" s="254">
        <v>162850</v>
      </c>
    </row>
    <row r="75" spans="1:7" s="248" customFormat="1" x14ac:dyDescent="0.25">
      <c r="A75" s="252" t="s">
        <v>623</v>
      </c>
      <c r="B75" s="253">
        <v>15800000</v>
      </c>
      <c r="C75" s="253">
        <v>3125000</v>
      </c>
      <c r="D75" s="254">
        <v>18925000</v>
      </c>
      <c r="E75" s="253">
        <v>15620761.720000001</v>
      </c>
      <c r="F75" s="253">
        <v>15257994.48</v>
      </c>
      <c r="G75" s="254">
        <v>3304238.2799999993</v>
      </c>
    </row>
    <row r="76" spans="1:7" x14ac:dyDescent="0.25">
      <c r="A76" s="252" t="s">
        <v>624</v>
      </c>
      <c r="B76" s="253">
        <v>9400000</v>
      </c>
      <c r="C76" s="253">
        <v>6288471.2199999997</v>
      </c>
      <c r="D76" s="254">
        <v>15688471.219999999</v>
      </c>
      <c r="E76" s="253">
        <v>9378441.7100000009</v>
      </c>
      <c r="F76" s="253">
        <v>9376193.3599999994</v>
      </c>
      <c r="G76" s="254">
        <v>6310029.5099999979</v>
      </c>
    </row>
    <row r="77" spans="1:7" x14ac:dyDescent="0.25">
      <c r="A77" s="252" t="s">
        <v>632</v>
      </c>
      <c r="B77" s="253">
        <v>0</v>
      </c>
      <c r="C77" s="253">
        <v>11717000</v>
      </c>
      <c r="D77" s="254">
        <v>11717000</v>
      </c>
      <c r="E77" s="253">
        <v>11657000</v>
      </c>
      <c r="F77" s="253">
        <v>11657000</v>
      </c>
      <c r="G77" s="254">
        <v>60000</v>
      </c>
    </row>
    <row r="78" spans="1:7" x14ac:dyDescent="0.25">
      <c r="A78" s="252" t="s">
        <v>634</v>
      </c>
      <c r="B78" s="253">
        <v>0</v>
      </c>
      <c r="C78" s="253">
        <v>6559327.3399999999</v>
      </c>
      <c r="D78" s="254">
        <v>6559327.3399999999</v>
      </c>
      <c r="E78" s="253">
        <v>6559327.3399999999</v>
      </c>
      <c r="F78" s="253">
        <v>6559327.3399999999</v>
      </c>
      <c r="G78" s="254">
        <v>0</v>
      </c>
    </row>
    <row r="79" spans="1:7" x14ac:dyDescent="0.25">
      <c r="A79" s="252" t="s">
        <v>637</v>
      </c>
      <c r="B79" s="253">
        <v>0</v>
      </c>
      <c r="C79" s="253">
        <v>176470.58</v>
      </c>
      <c r="D79" s="254">
        <v>176470.58</v>
      </c>
      <c r="E79" s="253">
        <v>99734.75</v>
      </c>
      <c r="F79" s="253">
        <v>99734.75</v>
      </c>
      <c r="G79" s="254">
        <v>76735.829999999987</v>
      </c>
    </row>
    <row r="80" spans="1:7" x14ac:dyDescent="0.25">
      <c r="A80" s="252" t="s">
        <v>638</v>
      </c>
      <c r="B80" s="253">
        <v>0</v>
      </c>
      <c r="C80" s="253">
        <v>100000</v>
      </c>
      <c r="D80" s="254">
        <v>100000</v>
      </c>
      <c r="E80" s="253">
        <v>65549.87</v>
      </c>
      <c r="F80" s="253">
        <v>65549.87</v>
      </c>
      <c r="G80" s="254">
        <v>34450.130000000005</v>
      </c>
    </row>
    <row r="81" spans="1:7" x14ac:dyDescent="0.25">
      <c r="A81" s="31" t="s">
        <v>150</v>
      </c>
      <c r="B81" s="49"/>
      <c r="C81" s="49"/>
      <c r="D81" s="49"/>
      <c r="E81" s="49"/>
      <c r="F81" s="49"/>
      <c r="G81" s="49"/>
    </row>
    <row r="82" spans="1:7" x14ac:dyDescent="0.25">
      <c r="A82" s="3" t="s">
        <v>379</v>
      </c>
      <c r="B82" s="4">
        <f>SUM(B60,B9)</f>
        <v>546000000</v>
      </c>
      <c r="C82" s="4">
        <f>SUM(C60,C9)</f>
        <v>545000000</v>
      </c>
      <c r="D82" s="4">
        <f>SUM(D60,D9)</f>
        <v>1091000000</v>
      </c>
      <c r="E82" s="4">
        <f>SUM(E60,E9)</f>
        <v>731547734.52999997</v>
      </c>
      <c r="F82" s="4">
        <f>SUM(F60,F9)</f>
        <v>725253525.2700001</v>
      </c>
      <c r="G82" s="4">
        <f>SUM(G60,G9)</f>
        <v>359452265.46999997</v>
      </c>
    </row>
    <row r="83" spans="1:7" x14ac:dyDescent="0.25">
      <c r="A83" s="55"/>
      <c r="B83" s="55"/>
      <c r="C83" s="55"/>
      <c r="D83" s="55"/>
      <c r="E83" s="55"/>
      <c r="F83" s="55"/>
      <c r="G8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9:G60 B9:G9 B81:G8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1:G82 B9:F9 B59:G6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F38" sqref="F3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384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387</v>
      </c>
    </row>
    <row r="8" spans="1:7" ht="30" x14ac:dyDescent="0.25">
      <c r="A8" s="165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389</v>
      </c>
      <c r="B9" s="30">
        <f>SUM(B10,B19,B27,B37)</f>
        <v>323000000.00000006</v>
      </c>
      <c r="C9" s="30">
        <f t="shared" ref="C9:G9" si="0">SUM(C10,C19,C27,C37)</f>
        <v>151807763.27000001</v>
      </c>
      <c r="D9" s="30">
        <f t="shared" si="0"/>
        <v>474807763.26999998</v>
      </c>
      <c r="E9" s="30">
        <f t="shared" si="0"/>
        <v>316317792.60000002</v>
      </c>
      <c r="F9" s="30">
        <f t="shared" si="0"/>
        <v>310422359.47000003</v>
      </c>
      <c r="G9" s="30">
        <f t="shared" si="0"/>
        <v>158489970.66999999</v>
      </c>
    </row>
    <row r="10" spans="1:7" ht="15" customHeight="1" x14ac:dyDescent="0.25">
      <c r="A10" s="58" t="s">
        <v>390</v>
      </c>
      <c r="B10" s="47">
        <f>SUM(B11:B18)</f>
        <v>155947574.71000001</v>
      </c>
      <c r="C10" s="47">
        <f t="shared" ref="C10:G10" si="1">SUM(C11:C18)</f>
        <v>18147712.609999999</v>
      </c>
      <c r="D10" s="47">
        <f t="shared" si="1"/>
        <v>174095287.31999999</v>
      </c>
      <c r="E10" s="47">
        <f t="shared" si="1"/>
        <v>124699934.13</v>
      </c>
      <c r="F10" s="47">
        <f t="shared" si="1"/>
        <v>123705631.11</v>
      </c>
      <c r="G10" s="47">
        <f t="shared" si="1"/>
        <v>49395353.189999998</v>
      </c>
    </row>
    <row r="11" spans="1:7" x14ac:dyDescent="0.25">
      <c r="A11" s="77" t="s">
        <v>391</v>
      </c>
      <c r="B11" s="255">
        <v>0</v>
      </c>
      <c r="C11" s="255">
        <v>0</v>
      </c>
      <c r="D11" s="255">
        <v>0</v>
      </c>
      <c r="E11" s="255">
        <v>0</v>
      </c>
      <c r="F11" s="255">
        <v>0</v>
      </c>
      <c r="G11" s="255">
        <v>0</v>
      </c>
    </row>
    <row r="12" spans="1:7" x14ac:dyDescent="0.25">
      <c r="A12" s="77" t="s">
        <v>392</v>
      </c>
      <c r="B12" s="256">
        <v>2138890</v>
      </c>
      <c r="C12" s="256">
        <v>-80398</v>
      </c>
      <c r="D12" s="255">
        <v>2058492</v>
      </c>
      <c r="E12" s="256">
        <v>1214994.78</v>
      </c>
      <c r="F12" s="256">
        <v>1214994.78</v>
      </c>
      <c r="G12" s="255">
        <v>843497.22</v>
      </c>
    </row>
    <row r="13" spans="1:7" x14ac:dyDescent="0.25">
      <c r="A13" s="77" t="s">
        <v>393</v>
      </c>
      <c r="B13" s="256">
        <v>83291274</v>
      </c>
      <c r="C13" s="256">
        <v>7781769</v>
      </c>
      <c r="D13" s="255">
        <v>91073043</v>
      </c>
      <c r="E13" s="256">
        <v>52427379.670000002</v>
      </c>
      <c r="F13" s="256">
        <v>51611969.229999997</v>
      </c>
      <c r="G13" s="255">
        <v>38645663.329999998</v>
      </c>
    </row>
    <row r="14" spans="1:7" x14ac:dyDescent="0.25">
      <c r="A14" s="77" t="s">
        <v>394</v>
      </c>
      <c r="B14" s="255">
        <v>0</v>
      </c>
      <c r="C14" s="255">
        <v>0</v>
      </c>
      <c r="D14" s="255">
        <v>0</v>
      </c>
      <c r="E14" s="255">
        <v>0</v>
      </c>
      <c r="F14" s="255">
        <v>0</v>
      </c>
      <c r="G14" s="255">
        <v>0</v>
      </c>
    </row>
    <row r="15" spans="1:7" x14ac:dyDescent="0.25">
      <c r="A15" s="77" t="s">
        <v>395</v>
      </c>
      <c r="B15" s="256">
        <v>62730711.710000001</v>
      </c>
      <c r="C15" s="256">
        <v>-47950973.390000001</v>
      </c>
      <c r="D15" s="255">
        <v>14779738.32</v>
      </c>
      <c r="E15" s="256">
        <v>7305673.4000000004</v>
      </c>
      <c r="F15" s="256">
        <v>7126780.8200000003</v>
      </c>
      <c r="G15" s="255">
        <v>7474064.9199999999</v>
      </c>
    </row>
    <row r="16" spans="1:7" x14ac:dyDescent="0.25">
      <c r="A16" s="77" t="s">
        <v>396</v>
      </c>
      <c r="B16" s="255">
        <v>0</v>
      </c>
      <c r="C16" s="255">
        <v>0</v>
      </c>
      <c r="D16" s="255">
        <v>0</v>
      </c>
      <c r="E16" s="255">
        <v>0</v>
      </c>
      <c r="F16" s="255">
        <v>0</v>
      </c>
      <c r="G16" s="255">
        <v>0</v>
      </c>
    </row>
    <row r="17" spans="1:7" x14ac:dyDescent="0.25">
      <c r="A17" s="77" t="s">
        <v>397</v>
      </c>
      <c r="B17" s="256">
        <v>0</v>
      </c>
      <c r="C17" s="256">
        <v>57096315</v>
      </c>
      <c r="D17" s="255">
        <v>57096315</v>
      </c>
      <c r="E17" s="256">
        <v>57096315</v>
      </c>
      <c r="F17" s="256">
        <v>57096315</v>
      </c>
      <c r="G17" s="255">
        <v>0</v>
      </c>
    </row>
    <row r="18" spans="1:7" x14ac:dyDescent="0.25">
      <c r="A18" s="77" t="s">
        <v>398</v>
      </c>
      <c r="B18" s="256">
        <v>7786699</v>
      </c>
      <c r="C18" s="256">
        <v>1301000</v>
      </c>
      <c r="D18" s="255">
        <v>9087699</v>
      </c>
      <c r="E18" s="256">
        <v>6655571.2800000003</v>
      </c>
      <c r="F18" s="256">
        <v>6655571.2800000003</v>
      </c>
      <c r="G18" s="255">
        <v>2432127.7199999997</v>
      </c>
    </row>
    <row r="19" spans="1:7" x14ac:dyDescent="0.25">
      <c r="A19" s="58" t="s">
        <v>399</v>
      </c>
      <c r="B19" s="47">
        <f>SUM(B20:B26)</f>
        <v>115777552</v>
      </c>
      <c r="C19" s="47">
        <f t="shared" ref="C19:G19" si="2">SUM(C20:C26)</f>
        <v>114795560.83</v>
      </c>
      <c r="D19" s="47">
        <f t="shared" si="2"/>
        <v>230573112.83000001</v>
      </c>
      <c r="E19" s="47">
        <f t="shared" si="2"/>
        <v>143610333.88</v>
      </c>
      <c r="F19" s="47">
        <f t="shared" si="2"/>
        <v>138709203.77000001</v>
      </c>
      <c r="G19" s="47">
        <f t="shared" si="2"/>
        <v>86962778.950000003</v>
      </c>
    </row>
    <row r="20" spans="1:7" x14ac:dyDescent="0.25">
      <c r="A20" s="77" t="s">
        <v>400</v>
      </c>
      <c r="B20" s="258">
        <v>12490135</v>
      </c>
      <c r="C20" s="258">
        <v>9798302.4199999999</v>
      </c>
      <c r="D20" s="257">
        <v>22288437.420000002</v>
      </c>
      <c r="E20" s="258">
        <v>10224597.73</v>
      </c>
      <c r="F20" s="258">
        <v>10222807.189999999</v>
      </c>
      <c r="G20" s="257">
        <v>12063839.690000001</v>
      </c>
    </row>
    <row r="21" spans="1:7" x14ac:dyDescent="0.25">
      <c r="A21" s="77" t="s">
        <v>401</v>
      </c>
      <c r="B21" s="258">
        <v>56293458</v>
      </c>
      <c r="C21" s="258">
        <v>80512623.75</v>
      </c>
      <c r="D21" s="257">
        <v>136806081.75</v>
      </c>
      <c r="E21" s="258">
        <v>80195689.329999998</v>
      </c>
      <c r="F21" s="258">
        <v>77150761.769999996</v>
      </c>
      <c r="G21" s="257">
        <v>56610392.420000002</v>
      </c>
    </row>
    <row r="22" spans="1:7" x14ac:dyDescent="0.25">
      <c r="A22" s="77" t="s">
        <v>402</v>
      </c>
      <c r="B22" s="258">
        <v>994861</v>
      </c>
      <c r="C22" s="258">
        <v>9829168</v>
      </c>
      <c r="D22" s="257">
        <v>10824029</v>
      </c>
      <c r="E22" s="258">
        <v>6128415.8499999996</v>
      </c>
      <c r="F22" s="258">
        <v>4294927.42</v>
      </c>
      <c r="G22" s="257">
        <v>4695613.1500000004</v>
      </c>
    </row>
    <row r="23" spans="1:7" x14ac:dyDescent="0.25">
      <c r="A23" s="77" t="s">
        <v>403</v>
      </c>
      <c r="B23" s="258">
        <v>9947885</v>
      </c>
      <c r="C23" s="258">
        <v>5218688.53</v>
      </c>
      <c r="D23" s="257">
        <v>15166573.530000001</v>
      </c>
      <c r="E23" s="258">
        <v>9611620.4700000007</v>
      </c>
      <c r="F23" s="258">
        <v>9611620.4700000007</v>
      </c>
      <c r="G23" s="257">
        <v>5554953.0600000005</v>
      </c>
    </row>
    <row r="24" spans="1:7" x14ac:dyDescent="0.25">
      <c r="A24" s="77" t="s">
        <v>404</v>
      </c>
      <c r="B24" s="258">
        <v>12175352</v>
      </c>
      <c r="C24" s="258">
        <v>1157135</v>
      </c>
      <c r="D24" s="257">
        <v>13332487</v>
      </c>
      <c r="E24" s="258">
        <v>10311181.59</v>
      </c>
      <c r="F24" s="258">
        <v>10290258.01</v>
      </c>
      <c r="G24" s="257">
        <v>3021305.41</v>
      </c>
    </row>
    <row r="25" spans="1:7" x14ac:dyDescent="0.25">
      <c r="A25" s="77" t="s">
        <v>405</v>
      </c>
      <c r="B25" s="258">
        <v>23875861</v>
      </c>
      <c r="C25" s="258">
        <v>8279643.1299999999</v>
      </c>
      <c r="D25" s="257">
        <v>32155504.129999999</v>
      </c>
      <c r="E25" s="258">
        <v>27138828.91</v>
      </c>
      <c r="F25" s="258">
        <v>27138828.91</v>
      </c>
      <c r="G25" s="257">
        <v>5016675.2199999988</v>
      </c>
    </row>
    <row r="26" spans="1:7" x14ac:dyDescent="0.25">
      <c r="A26" s="77" t="s">
        <v>406</v>
      </c>
      <c r="B26" s="257">
        <v>0</v>
      </c>
      <c r="C26" s="257">
        <v>0</v>
      </c>
      <c r="D26" s="257">
        <v>0</v>
      </c>
      <c r="E26" s="257">
        <v>0</v>
      </c>
      <c r="F26" s="257">
        <v>0</v>
      </c>
      <c r="G26" s="257">
        <v>0</v>
      </c>
    </row>
    <row r="27" spans="1:7" x14ac:dyDescent="0.25">
      <c r="A27" s="58" t="s">
        <v>407</v>
      </c>
      <c r="B27" s="47">
        <f>SUM(B28:B36)</f>
        <v>33266798</v>
      </c>
      <c r="C27" s="47">
        <f t="shared" ref="C27:G27" si="3">SUM(C28:C36)</f>
        <v>13953989.83</v>
      </c>
      <c r="D27" s="47">
        <f t="shared" si="3"/>
        <v>47220787.830000006</v>
      </c>
      <c r="E27" s="47">
        <f t="shared" si="3"/>
        <v>31446473.98</v>
      </c>
      <c r="F27" s="47">
        <f t="shared" si="3"/>
        <v>31446473.98</v>
      </c>
      <c r="G27" s="47">
        <f t="shared" si="3"/>
        <v>15774313.850000003</v>
      </c>
    </row>
    <row r="28" spans="1:7" x14ac:dyDescent="0.25">
      <c r="A28" s="80" t="s">
        <v>408</v>
      </c>
      <c r="B28" s="260">
        <v>9443809</v>
      </c>
      <c r="C28" s="260">
        <v>457491.3</v>
      </c>
      <c r="D28" s="259">
        <v>9901300.3000000007</v>
      </c>
      <c r="E28" s="260">
        <v>6503940.9299999997</v>
      </c>
      <c r="F28" s="260">
        <v>6503940.9299999997</v>
      </c>
      <c r="G28" s="259">
        <v>3397359.370000001</v>
      </c>
    </row>
    <row r="29" spans="1:7" x14ac:dyDescent="0.25">
      <c r="A29" s="77" t="s">
        <v>409</v>
      </c>
      <c r="B29" s="260">
        <v>13234421</v>
      </c>
      <c r="C29" s="260">
        <v>9672277.3499999996</v>
      </c>
      <c r="D29" s="259">
        <v>22906698.350000001</v>
      </c>
      <c r="E29" s="260">
        <v>11489259.199999999</v>
      </c>
      <c r="F29" s="260">
        <v>11489259.199999999</v>
      </c>
      <c r="G29" s="259">
        <v>11417439.150000002</v>
      </c>
    </row>
    <row r="30" spans="1:7" x14ac:dyDescent="0.25">
      <c r="A30" s="77" t="s">
        <v>410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</row>
    <row r="31" spans="1:7" x14ac:dyDescent="0.25">
      <c r="A31" s="77" t="s">
        <v>411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</row>
    <row r="32" spans="1:7" x14ac:dyDescent="0.25">
      <c r="A32" s="77" t="s">
        <v>412</v>
      </c>
      <c r="B32" s="260">
        <v>0</v>
      </c>
      <c r="C32" s="260">
        <v>2718221.18</v>
      </c>
      <c r="D32" s="259">
        <v>2718221.18</v>
      </c>
      <c r="E32" s="260">
        <v>2235719.58</v>
      </c>
      <c r="F32" s="260">
        <v>2235719.58</v>
      </c>
      <c r="G32" s="259">
        <v>482501.60000000009</v>
      </c>
    </row>
    <row r="33" spans="1:7" ht="14.45" customHeight="1" x14ac:dyDescent="0.25">
      <c r="A33" s="77" t="s">
        <v>413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v>0</v>
      </c>
    </row>
    <row r="34" spans="1:7" ht="14.45" customHeight="1" x14ac:dyDescent="0.25">
      <c r="A34" s="77" t="s">
        <v>414</v>
      </c>
      <c r="B34" s="260">
        <v>10588568</v>
      </c>
      <c r="C34" s="260">
        <v>1106000</v>
      </c>
      <c r="D34" s="259">
        <v>11694568</v>
      </c>
      <c r="E34" s="260">
        <v>11217554.27</v>
      </c>
      <c r="F34" s="260">
        <v>11217554.27</v>
      </c>
      <c r="G34" s="259">
        <v>477013.73000000045</v>
      </c>
    </row>
    <row r="35" spans="1:7" ht="14.45" customHeight="1" x14ac:dyDescent="0.25">
      <c r="A35" s="77" t="s">
        <v>415</v>
      </c>
      <c r="B35" s="259">
        <v>0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</row>
    <row r="36" spans="1:7" ht="14.45" customHeight="1" x14ac:dyDescent="0.25">
      <c r="A36" s="77" t="s">
        <v>416</v>
      </c>
      <c r="B36" s="259">
        <v>0</v>
      </c>
      <c r="C36" s="259">
        <v>0</v>
      </c>
      <c r="D36" s="259">
        <v>0</v>
      </c>
      <c r="E36" s="259">
        <v>0</v>
      </c>
      <c r="F36" s="259">
        <v>0</v>
      </c>
      <c r="G36" s="259">
        <v>0</v>
      </c>
    </row>
    <row r="37" spans="1:7" ht="14.45" customHeight="1" x14ac:dyDescent="0.25">
      <c r="A37" s="59" t="s">
        <v>417</v>
      </c>
      <c r="B37" s="47">
        <f>SUM(B38:B41)</f>
        <v>18008075.289999999</v>
      </c>
      <c r="C37" s="47">
        <f t="shared" ref="C37:G37" si="4">SUM(C38:C41)</f>
        <v>4910500</v>
      </c>
      <c r="D37" s="47">
        <f t="shared" si="4"/>
        <v>22918575.289999999</v>
      </c>
      <c r="E37" s="47">
        <f t="shared" si="4"/>
        <v>16561050.609999999</v>
      </c>
      <c r="F37" s="47">
        <f t="shared" si="4"/>
        <v>16561050.609999999</v>
      </c>
      <c r="G37" s="47">
        <f t="shared" si="4"/>
        <v>6357524.6799999997</v>
      </c>
    </row>
    <row r="38" spans="1:7" x14ac:dyDescent="0.25">
      <c r="A38" s="80" t="s">
        <v>418</v>
      </c>
      <c r="B38" s="261">
        <v>0</v>
      </c>
      <c r="C38" s="261">
        <v>0</v>
      </c>
      <c r="D38" s="261">
        <v>0</v>
      </c>
      <c r="E38" s="261">
        <v>0</v>
      </c>
      <c r="F38" s="261">
        <v>0</v>
      </c>
      <c r="G38" s="261">
        <v>0</v>
      </c>
    </row>
    <row r="39" spans="1:7" ht="30" x14ac:dyDescent="0.25">
      <c r="A39" s="80" t="s">
        <v>419</v>
      </c>
      <c r="B39" s="262">
        <v>18008075.289999999</v>
      </c>
      <c r="C39" s="262">
        <v>4910500</v>
      </c>
      <c r="D39" s="261">
        <v>22918575.289999999</v>
      </c>
      <c r="E39" s="262">
        <v>16561050.609999999</v>
      </c>
      <c r="F39" s="262">
        <v>16561050.609999999</v>
      </c>
      <c r="G39" s="261">
        <v>6357524.6799999997</v>
      </c>
    </row>
    <row r="40" spans="1:7" x14ac:dyDescent="0.25">
      <c r="A40" s="80" t="s">
        <v>420</v>
      </c>
      <c r="B40" s="261">
        <v>0</v>
      </c>
      <c r="C40" s="261">
        <v>0</v>
      </c>
      <c r="D40" s="261">
        <v>0</v>
      </c>
      <c r="E40" s="261">
        <v>0</v>
      </c>
      <c r="F40" s="261">
        <v>0</v>
      </c>
      <c r="G40" s="261">
        <v>0</v>
      </c>
    </row>
    <row r="41" spans="1:7" x14ac:dyDescent="0.25">
      <c r="A41" s="80" t="s">
        <v>421</v>
      </c>
      <c r="B41" s="261">
        <v>0</v>
      </c>
      <c r="C41" s="261">
        <v>0</v>
      </c>
      <c r="D41" s="261">
        <v>0</v>
      </c>
      <c r="E41" s="261">
        <v>0</v>
      </c>
      <c r="F41" s="261">
        <v>0</v>
      </c>
      <c r="G41" s="261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223000000</v>
      </c>
      <c r="C43" s="4">
        <f t="shared" ref="C43:G43" si="5">SUM(C44,C53,C61,C71)</f>
        <v>393192236.73000002</v>
      </c>
      <c r="D43" s="4">
        <f t="shared" si="5"/>
        <v>616192236.73000002</v>
      </c>
      <c r="E43" s="4">
        <f t="shared" si="5"/>
        <v>415229941.93000001</v>
      </c>
      <c r="F43" s="4">
        <f t="shared" si="5"/>
        <v>414831165.80000001</v>
      </c>
      <c r="G43" s="4">
        <f t="shared" si="5"/>
        <v>200962294.79999998</v>
      </c>
    </row>
    <row r="44" spans="1:7" x14ac:dyDescent="0.25">
      <c r="A44" s="58" t="s">
        <v>390</v>
      </c>
      <c r="B44" s="47">
        <f>SUM(B45:B52)</f>
        <v>105236984.56</v>
      </c>
      <c r="C44" s="47">
        <f t="shared" ref="C44:G44" si="6">SUM(C45:C52)</f>
        <v>171333630.85999998</v>
      </c>
      <c r="D44" s="47">
        <f t="shared" si="6"/>
        <v>276570615.41999996</v>
      </c>
      <c r="E44" s="47">
        <f t="shared" si="6"/>
        <v>239779120.56999999</v>
      </c>
      <c r="F44" s="47">
        <f t="shared" si="6"/>
        <v>239380344.44</v>
      </c>
      <c r="G44" s="47">
        <f t="shared" si="6"/>
        <v>36791494.849999994</v>
      </c>
    </row>
    <row r="45" spans="1:7" x14ac:dyDescent="0.25">
      <c r="A45" s="80" t="s">
        <v>391</v>
      </c>
      <c r="B45" s="263">
        <v>0</v>
      </c>
      <c r="C45" s="263">
        <v>0</v>
      </c>
      <c r="D45" s="263">
        <v>0</v>
      </c>
      <c r="E45" s="263">
        <v>0</v>
      </c>
      <c r="F45" s="263">
        <v>0</v>
      </c>
      <c r="G45" s="263">
        <v>0</v>
      </c>
    </row>
    <row r="46" spans="1:7" x14ac:dyDescent="0.25">
      <c r="A46" s="80" t="s">
        <v>392</v>
      </c>
      <c r="B46" s="264">
        <v>0</v>
      </c>
      <c r="C46" s="264">
        <v>180000</v>
      </c>
      <c r="D46" s="263">
        <v>180000</v>
      </c>
      <c r="E46" s="264">
        <v>0</v>
      </c>
      <c r="F46" s="264">
        <v>0</v>
      </c>
      <c r="G46" s="263">
        <v>180000</v>
      </c>
    </row>
    <row r="47" spans="1:7" x14ac:dyDescent="0.25">
      <c r="A47" s="80" t="s">
        <v>393</v>
      </c>
      <c r="B47" s="264">
        <v>25200000</v>
      </c>
      <c r="C47" s="264">
        <v>9413471.2200000007</v>
      </c>
      <c r="D47" s="263">
        <v>34613471.219999999</v>
      </c>
      <c r="E47" s="264">
        <v>24999203.43</v>
      </c>
      <c r="F47" s="264">
        <v>24634187.84</v>
      </c>
      <c r="G47" s="263">
        <v>9614267.7899999991</v>
      </c>
    </row>
    <row r="48" spans="1:7" x14ac:dyDescent="0.25">
      <c r="A48" s="80" t="s">
        <v>394</v>
      </c>
      <c r="B48" s="263">
        <v>0</v>
      </c>
      <c r="C48" s="263">
        <v>0</v>
      </c>
      <c r="D48" s="263">
        <v>0</v>
      </c>
      <c r="E48" s="263">
        <v>0</v>
      </c>
      <c r="F48" s="263">
        <v>0</v>
      </c>
      <c r="G48" s="263">
        <v>0</v>
      </c>
    </row>
    <row r="49" spans="1:7" x14ac:dyDescent="0.25">
      <c r="A49" s="80" t="s">
        <v>395</v>
      </c>
      <c r="B49" s="264">
        <v>9474532.5600000005</v>
      </c>
      <c r="C49" s="264">
        <v>-8024532.5599999996</v>
      </c>
      <c r="D49" s="263">
        <v>1450000.0000000009</v>
      </c>
      <c r="E49" s="264">
        <v>1301841.3799999999</v>
      </c>
      <c r="F49" s="264">
        <v>1301841.3799999999</v>
      </c>
      <c r="G49" s="263">
        <v>148158.62000000104</v>
      </c>
    </row>
    <row r="50" spans="1:7" x14ac:dyDescent="0.25">
      <c r="A50" s="80" t="s">
        <v>396</v>
      </c>
      <c r="B50" s="263">
        <v>0</v>
      </c>
      <c r="C50" s="263">
        <v>0</v>
      </c>
      <c r="D50" s="263">
        <v>0</v>
      </c>
      <c r="E50" s="263">
        <v>0</v>
      </c>
      <c r="F50" s="263">
        <v>0</v>
      </c>
      <c r="G50" s="263">
        <v>0</v>
      </c>
    </row>
    <row r="51" spans="1:7" x14ac:dyDescent="0.25">
      <c r="A51" s="80" t="s">
        <v>397</v>
      </c>
      <c r="B51" s="264">
        <v>70562452</v>
      </c>
      <c r="C51" s="264">
        <v>169764692.19999999</v>
      </c>
      <c r="D51" s="263">
        <v>240327144.19999999</v>
      </c>
      <c r="E51" s="264">
        <v>213478075.75999999</v>
      </c>
      <c r="F51" s="264">
        <v>213444315.22</v>
      </c>
      <c r="G51" s="263">
        <v>26849068.439999998</v>
      </c>
    </row>
    <row r="52" spans="1:7" x14ac:dyDescent="0.25">
      <c r="A52" s="80" t="s">
        <v>398</v>
      </c>
      <c r="B52" s="263">
        <v>0</v>
      </c>
      <c r="C52" s="263">
        <v>0</v>
      </c>
      <c r="D52" s="263">
        <v>0</v>
      </c>
      <c r="E52" s="263">
        <v>0</v>
      </c>
      <c r="F52" s="263">
        <v>0</v>
      </c>
      <c r="G52" s="263">
        <v>0</v>
      </c>
    </row>
    <row r="53" spans="1:7" x14ac:dyDescent="0.25">
      <c r="A53" s="58" t="s">
        <v>399</v>
      </c>
      <c r="B53" s="47">
        <f>SUM(B54:B60)</f>
        <v>115355872.59999999</v>
      </c>
      <c r="C53" s="47">
        <f t="shared" ref="C53:G53" si="7">SUM(C54:C60)</f>
        <v>178163556.13</v>
      </c>
      <c r="D53" s="47">
        <f t="shared" si="7"/>
        <v>293519428.73000002</v>
      </c>
      <c r="E53" s="47">
        <f t="shared" si="7"/>
        <v>138890007.93000001</v>
      </c>
      <c r="F53" s="47">
        <f t="shared" si="7"/>
        <v>138890007.93000001</v>
      </c>
      <c r="G53" s="47">
        <f t="shared" si="7"/>
        <v>154629420.79999998</v>
      </c>
    </row>
    <row r="54" spans="1:7" x14ac:dyDescent="0.25">
      <c r="A54" s="80" t="s">
        <v>400</v>
      </c>
      <c r="B54" s="266">
        <v>0</v>
      </c>
      <c r="C54" s="266">
        <v>2034320.23</v>
      </c>
      <c r="D54" s="265">
        <v>2034320.23</v>
      </c>
      <c r="E54" s="266">
        <v>634528</v>
      </c>
      <c r="F54" s="266">
        <v>634528</v>
      </c>
      <c r="G54" s="265">
        <v>1399792.23</v>
      </c>
    </row>
    <row r="55" spans="1:7" x14ac:dyDescent="0.25">
      <c r="A55" s="80" t="s">
        <v>401</v>
      </c>
      <c r="B55" s="266">
        <v>115355872.59999999</v>
      </c>
      <c r="C55" s="266">
        <v>159490830.22</v>
      </c>
      <c r="D55" s="265">
        <v>274846702.81999999</v>
      </c>
      <c r="E55" s="266">
        <v>121733053.11</v>
      </c>
      <c r="F55" s="266">
        <v>121733053.11</v>
      </c>
      <c r="G55" s="265">
        <v>153113649.70999998</v>
      </c>
    </row>
    <row r="56" spans="1:7" x14ac:dyDescent="0.25">
      <c r="A56" s="80" t="s">
        <v>402</v>
      </c>
      <c r="B56" s="265">
        <v>0</v>
      </c>
      <c r="C56" s="265">
        <v>0</v>
      </c>
      <c r="D56" s="265">
        <v>0</v>
      </c>
      <c r="E56" s="265">
        <v>0</v>
      </c>
      <c r="F56" s="265">
        <v>0</v>
      </c>
      <c r="G56" s="265">
        <v>0</v>
      </c>
    </row>
    <row r="57" spans="1:7" x14ac:dyDescent="0.25">
      <c r="A57" s="81" t="s">
        <v>403</v>
      </c>
      <c r="B57" s="266">
        <v>0</v>
      </c>
      <c r="C57" s="266">
        <v>16461935.1</v>
      </c>
      <c r="D57" s="265">
        <v>16461935.1</v>
      </c>
      <c r="E57" s="266">
        <v>16422692.07</v>
      </c>
      <c r="F57" s="266">
        <v>16422692.07</v>
      </c>
      <c r="G57" s="265">
        <v>39243.029999999329</v>
      </c>
    </row>
    <row r="58" spans="1:7" x14ac:dyDescent="0.25">
      <c r="A58" s="80" t="s">
        <v>404</v>
      </c>
      <c r="B58" s="265">
        <v>0</v>
      </c>
      <c r="C58" s="265">
        <v>0</v>
      </c>
      <c r="D58" s="265">
        <v>0</v>
      </c>
      <c r="E58" s="265">
        <v>0</v>
      </c>
      <c r="F58" s="265">
        <v>0</v>
      </c>
      <c r="G58" s="265">
        <v>0</v>
      </c>
    </row>
    <row r="59" spans="1:7" x14ac:dyDescent="0.25">
      <c r="A59" s="80" t="s">
        <v>405</v>
      </c>
      <c r="B59" s="266">
        <v>0</v>
      </c>
      <c r="C59" s="266">
        <v>176470.58</v>
      </c>
      <c r="D59" s="265">
        <v>176470.58</v>
      </c>
      <c r="E59" s="266">
        <v>99734.75</v>
      </c>
      <c r="F59" s="266">
        <v>99734.75</v>
      </c>
      <c r="G59" s="265">
        <v>76735.829999999987</v>
      </c>
    </row>
    <row r="60" spans="1:7" x14ac:dyDescent="0.25">
      <c r="A60" s="80" t="s">
        <v>406</v>
      </c>
      <c r="B60" s="265">
        <v>0</v>
      </c>
      <c r="C60" s="265">
        <v>0</v>
      </c>
      <c r="D60" s="265">
        <v>0</v>
      </c>
      <c r="E60" s="265">
        <v>0</v>
      </c>
      <c r="F60" s="265">
        <v>0</v>
      </c>
      <c r="G60" s="265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8">SUM(C62:C70)</f>
        <v>43695049.739999995</v>
      </c>
      <c r="D61" s="47">
        <f t="shared" si="8"/>
        <v>43695049.739999995</v>
      </c>
      <c r="E61" s="47">
        <f t="shared" si="8"/>
        <v>34796858.769999996</v>
      </c>
      <c r="F61" s="47">
        <f t="shared" si="8"/>
        <v>34796858.769999996</v>
      </c>
      <c r="G61" s="47">
        <f t="shared" si="8"/>
        <v>8898190.9699999988</v>
      </c>
    </row>
    <row r="62" spans="1:7" x14ac:dyDescent="0.25">
      <c r="A62" s="80" t="s">
        <v>408</v>
      </c>
      <c r="B62" s="267">
        <v>0</v>
      </c>
      <c r="C62" s="267">
        <v>0</v>
      </c>
      <c r="D62" s="267">
        <v>0</v>
      </c>
      <c r="E62" s="267">
        <v>0</v>
      </c>
      <c r="F62" s="267">
        <v>0</v>
      </c>
      <c r="G62" s="267">
        <v>0</v>
      </c>
    </row>
    <row r="63" spans="1:7" x14ac:dyDescent="0.25">
      <c r="A63" s="80" t="s">
        <v>409</v>
      </c>
      <c r="B63" s="268">
        <v>0</v>
      </c>
      <c r="C63" s="268">
        <v>10276912.27</v>
      </c>
      <c r="D63" s="267">
        <v>10276912.27</v>
      </c>
      <c r="E63" s="268">
        <v>5524013.96</v>
      </c>
      <c r="F63" s="268">
        <v>5524013.96</v>
      </c>
      <c r="G63" s="267">
        <v>4752898.3099999996</v>
      </c>
    </row>
    <row r="64" spans="1:7" x14ac:dyDescent="0.25">
      <c r="A64" s="80" t="s">
        <v>410</v>
      </c>
      <c r="B64" s="267">
        <v>0</v>
      </c>
      <c r="C64" s="267">
        <v>0</v>
      </c>
      <c r="D64" s="267">
        <v>0</v>
      </c>
      <c r="E64" s="267">
        <v>0</v>
      </c>
      <c r="F64" s="267">
        <v>0</v>
      </c>
      <c r="G64" s="267">
        <v>0</v>
      </c>
    </row>
    <row r="65" spans="1:7" x14ac:dyDescent="0.25">
      <c r="A65" s="80" t="s">
        <v>411</v>
      </c>
      <c r="B65" s="267">
        <v>0</v>
      </c>
      <c r="C65" s="267">
        <v>0</v>
      </c>
      <c r="D65" s="267">
        <v>0</v>
      </c>
      <c r="E65" s="267">
        <v>0</v>
      </c>
      <c r="F65" s="267">
        <v>0</v>
      </c>
      <c r="G65" s="267">
        <v>0</v>
      </c>
    </row>
    <row r="66" spans="1:7" x14ac:dyDescent="0.25">
      <c r="A66" s="80" t="s">
        <v>412</v>
      </c>
      <c r="B66" s="268">
        <v>0</v>
      </c>
      <c r="C66" s="268">
        <v>21701137.469999999</v>
      </c>
      <c r="D66" s="267">
        <v>21701137.469999999</v>
      </c>
      <c r="E66" s="268">
        <v>17615844.809999999</v>
      </c>
      <c r="F66" s="268">
        <v>17615844.809999999</v>
      </c>
      <c r="G66" s="267">
        <v>4085292.66</v>
      </c>
    </row>
    <row r="67" spans="1:7" x14ac:dyDescent="0.25">
      <c r="A67" s="80" t="s">
        <v>413</v>
      </c>
      <c r="B67" s="267">
        <v>0</v>
      </c>
      <c r="C67" s="267">
        <v>0</v>
      </c>
      <c r="D67" s="267">
        <v>0</v>
      </c>
      <c r="E67" s="267">
        <v>0</v>
      </c>
      <c r="F67" s="267">
        <v>0</v>
      </c>
      <c r="G67" s="267">
        <v>0</v>
      </c>
    </row>
    <row r="68" spans="1:7" x14ac:dyDescent="0.25">
      <c r="A68" s="80" t="s">
        <v>414</v>
      </c>
      <c r="B68" s="268">
        <v>0</v>
      </c>
      <c r="C68" s="268">
        <v>11717000</v>
      </c>
      <c r="D68" s="267">
        <v>11717000</v>
      </c>
      <c r="E68" s="268">
        <v>11657000</v>
      </c>
      <c r="F68" s="268">
        <v>11657000</v>
      </c>
      <c r="G68" s="267">
        <v>60000</v>
      </c>
    </row>
    <row r="69" spans="1:7" x14ac:dyDescent="0.25">
      <c r="A69" s="80" t="s">
        <v>415</v>
      </c>
      <c r="B69" s="267">
        <v>0</v>
      </c>
      <c r="C69" s="267">
        <v>0</v>
      </c>
      <c r="D69" s="267">
        <v>0</v>
      </c>
      <c r="E69" s="267">
        <v>0</v>
      </c>
      <c r="F69" s="267">
        <v>0</v>
      </c>
      <c r="G69" s="267">
        <v>0</v>
      </c>
    </row>
    <row r="70" spans="1:7" x14ac:dyDescent="0.25">
      <c r="A70" s="80" t="s">
        <v>416</v>
      </c>
      <c r="B70" s="267">
        <v>0</v>
      </c>
      <c r="C70" s="267">
        <v>0</v>
      </c>
      <c r="D70" s="267">
        <v>0</v>
      </c>
      <c r="E70" s="267">
        <v>0</v>
      </c>
      <c r="F70" s="267">
        <v>0</v>
      </c>
      <c r="G70" s="267">
        <v>0</v>
      </c>
    </row>
    <row r="71" spans="1:7" x14ac:dyDescent="0.25">
      <c r="A71" s="59" t="s">
        <v>417</v>
      </c>
      <c r="B71" s="47">
        <f>SUM(B72:B75)</f>
        <v>2407142.84</v>
      </c>
      <c r="C71" s="47">
        <f t="shared" ref="C71:G71" si="9">SUM(C72:C75)</f>
        <v>0</v>
      </c>
      <c r="D71" s="47">
        <f t="shared" si="9"/>
        <v>2407142.84</v>
      </c>
      <c r="E71" s="47">
        <f t="shared" si="9"/>
        <v>1763954.66</v>
      </c>
      <c r="F71" s="47">
        <f t="shared" si="9"/>
        <v>1763954.66</v>
      </c>
      <c r="G71" s="47">
        <f t="shared" si="9"/>
        <v>643188.17999999993</v>
      </c>
    </row>
    <row r="72" spans="1:7" x14ac:dyDescent="0.25">
      <c r="A72" s="80" t="s">
        <v>418</v>
      </c>
      <c r="B72" s="270">
        <v>2407142.84</v>
      </c>
      <c r="C72" s="270">
        <v>0</v>
      </c>
      <c r="D72" s="269">
        <v>2407142.84</v>
      </c>
      <c r="E72" s="270">
        <v>1763954.66</v>
      </c>
      <c r="F72" s="270">
        <v>1763954.66</v>
      </c>
      <c r="G72" s="269">
        <v>643188.17999999993</v>
      </c>
    </row>
    <row r="73" spans="1:7" ht="30" x14ac:dyDescent="0.25">
      <c r="A73" s="80" t="s">
        <v>419</v>
      </c>
      <c r="B73" s="269">
        <v>0</v>
      </c>
      <c r="C73" s="269">
        <v>0</v>
      </c>
      <c r="D73" s="269">
        <v>0</v>
      </c>
      <c r="E73" s="269">
        <v>0</v>
      </c>
      <c r="F73" s="269">
        <v>0</v>
      </c>
      <c r="G73" s="269">
        <v>0</v>
      </c>
    </row>
    <row r="74" spans="1:7" x14ac:dyDescent="0.25">
      <c r="A74" s="80" t="s">
        <v>420</v>
      </c>
      <c r="B74" s="269">
        <v>0</v>
      </c>
      <c r="C74" s="269">
        <v>0</v>
      </c>
      <c r="D74" s="269">
        <v>0</v>
      </c>
      <c r="E74" s="269">
        <v>0</v>
      </c>
      <c r="F74" s="269">
        <v>0</v>
      </c>
      <c r="G74" s="269">
        <v>0</v>
      </c>
    </row>
    <row r="75" spans="1:7" x14ac:dyDescent="0.25">
      <c r="A75" s="80" t="s">
        <v>421</v>
      </c>
      <c r="B75" s="269">
        <v>0</v>
      </c>
      <c r="C75" s="269">
        <v>0</v>
      </c>
      <c r="D75" s="269">
        <v>0</v>
      </c>
      <c r="E75" s="269">
        <v>0</v>
      </c>
      <c r="F75" s="269">
        <v>0</v>
      </c>
      <c r="G75" s="269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546000000</v>
      </c>
      <c r="C77" s="4">
        <f t="shared" ref="C77:G77" si="10">C43+C9</f>
        <v>545000000</v>
      </c>
      <c r="D77" s="4">
        <f t="shared" si="10"/>
        <v>1091000000</v>
      </c>
      <c r="E77" s="4">
        <f t="shared" si="10"/>
        <v>731547734.52999997</v>
      </c>
      <c r="F77" s="4">
        <f t="shared" si="10"/>
        <v>725253525.26999998</v>
      </c>
      <c r="G77" s="4">
        <f t="shared" si="10"/>
        <v>359452265.46999997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37 B42:G44 B53:G53 B61:G61 B71:G71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F43" sqref="F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423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425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426</v>
      </c>
      <c r="B9" s="119">
        <f>SUM(B10,B11,B12,B15,B16,B19)</f>
        <v>136703147</v>
      </c>
      <c r="C9" s="119">
        <f t="shared" ref="C9:G9" si="0">SUM(C10,C11,C12,C15,C16,C19)</f>
        <v>3213667</v>
      </c>
      <c r="D9" s="119">
        <f t="shared" si="0"/>
        <v>139916814</v>
      </c>
      <c r="E9" s="119">
        <f t="shared" si="0"/>
        <v>81693497.609999999</v>
      </c>
      <c r="F9" s="119">
        <f t="shared" si="0"/>
        <v>81402144.349999994</v>
      </c>
      <c r="G9" s="119">
        <f t="shared" si="0"/>
        <v>58223316.390000001</v>
      </c>
    </row>
    <row r="10" spans="1:7" x14ac:dyDescent="0.25">
      <c r="A10" s="58" t="s">
        <v>427</v>
      </c>
      <c r="B10" s="271">
        <v>136703147</v>
      </c>
      <c r="C10" s="271">
        <v>3213667</v>
      </c>
      <c r="D10" s="272">
        <v>139916814</v>
      </c>
      <c r="E10" s="271">
        <v>81693497.609999999</v>
      </c>
      <c r="F10" s="271">
        <v>81402144.349999994</v>
      </c>
      <c r="G10" s="76">
        <f>D10-E10</f>
        <v>58223316.390000001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75212452</v>
      </c>
      <c r="C21" s="119">
        <f t="shared" ref="C21:F21" si="4">SUM(C22,C23,C24,C27,C28,C31)</f>
        <v>-1626726.78</v>
      </c>
      <c r="D21" s="119">
        <f t="shared" si="4"/>
        <v>73585725.219999999</v>
      </c>
      <c r="E21" s="119">
        <f t="shared" si="4"/>
        <v>43816552.369999997</v>
      </c>
      <c r="F21" s="119">
        <f t="shared" si="4"/>
        <v>43804149.399999999</v>
      </c>
      <c r="G21" s="119">
        <f>SUM(G22,G23,G24,G27,G28,G31)</f>
        <v>29769172.850000001</v>
      </c>
    </row>
    <row r="22" spans="1:7" x14ac:dyDescent="0.25">
      <c r="A22" s="58" t="s">
        <v>427</v>
      </c>
      <c r="B22" s="273">
        <v>75212452</v>
      </c>
      <c r="C22" s="273">
        <v>-1626726.78</v>
      </c>
      <c r="D22" s="274">
        <v>73585725.219999999</v>
      </c>
      <c r="E22" s="273">
        <v>43816552.369999997</v>
      </c>
      <c r="F22" s="273">
        <v>43804149.399999999</v>
      </c>
      <c r="G22" s="76">
        <f t="shared" ref="G22:G31" si="5">D22-E22</f>
        <v>29769172.850000001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211915599</v>
      </c>
      <c r="C33" s="119">
        <f t="shared" ref="C33:G33" si="8">C21+C9</f>
        <v>1586940.22</v>
      </c>
      <c r="D33" s="119">
        <f t="shared" si="8"/>
        <v>213502539.22</v>
      </c>
      <c r="E33" s="119">
        <f t="shared" si="8"/>
        <v>125510049.97999999</v>
      </c>
      <c r="F33" s="119">
        <f t="shared" si="8"/>
        <v>125206293.75</v>
      </c>
      <c r="G33" s="119">
        <f t="shared" si="8"/>
        <v>87992489.24000001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elements/1.1/"/>
    <ds:schemaRef ds:uri="0c865bf4-0f22-4e4d-b041-7b0c1657e5a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2024-10-06T16:29:02Z</cp:lastPrinted>
  <dcterms:created xsi:type="dcterms:W3CDTF">2023-03-16T22:14:51Z</dcterms:created>
  <dcterms:modified xsi:type="dcterms:W3CDTF">2024-10-06T18:15:41Z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