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E:\Archivos\Documents\Cuenta publica 2019-2021\4. Octubre-diciembre 2019\LDF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5200" windowHeight="1125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externalReferences>
    <externalReference r:id="rId32"/>
  </externalReference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b)'!$A$67</definedName>
    <definedName name="GASTO_E_FIN">'Formato 6 b)'!$A$83</definedName>
    <definedName name="GASTO_E_FIN_01">'Formato 6 b)'!$B$83</definedName>
    <definedName name="GASTO_E_FIN_02">'Formato 6 b)'!$C$83</definedName>
    <definedName name="GASTO_E_FIN_03">'Formato 6 b)'!$D$83</definedName>
    <definedName name="GASTO_E_FIN_04">'Formato 6 b)'!$E$83</definedName>
    <definedName name="GASTO_E_FIN_05">'Formato 6 b)'!$F$83</definedName>
    <definedName name="GASTO_E_FIN_06">'Formato 6 b)'!$G$83</definedName>
    <definedName name="GASTO_E_T1">'Formato 6 b)'!$B$67</definedName>
    <definedName name="GASTO_E_T2">'Formato 6 b)'!$C$67</definedName>
    <definedName name="GASTO_E_T3">'Formato 6 b)'!$D$67</definedName>
    <definedName name="GASTO_E_T4">'Formato 6 b)'!$E$67</definedName>
    <definedName name="GASTO_E_T5">'Formato 6 b)'!$F$67</definedName>
    <definedName name="GASTO_E_T6">'Formato 6 b)'!$G$67</definedName>
    <definedName name="GASTO_NE">'Formato 6 b)'!$A$9</definedName>
    <definedName name="GASTO_NE_FIN">'Formato 6 b)'!$A$66</definedName>
    <definedName name="GASTO_NE_FIN_01">'Formato 6 b)'!$B$66</definedName>
    <definedName name="GASTO_NE_FIN_02">'Formato 6 b)'!$C$66</definedName>
    <definedName name="GASTO_NE_FIN_03">'Formato 6 b)'!$D$66</definedName>
    <definedName name="GASTO_NE_FIN_04">'Formato 6 b)'!$E$66</definedName>
    <definedName name="GASTO_NE_FIN_05">'Formato 6 b)'!$F$66</definedName>
    <definedName name="GASTO_NE_FIN_06">'Formato 6 b)'!$G$66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_xlnm.Print_Titles" localSheetId="13">'Formato 6 a)'!$1:$8</definedName>
    <definedName name="_xlnm.Print_Titles" localSheetId="15">'Formato 6 b)'!$1:$8</definedName>
    <definedName name="_xlnm.Print_Titles" localSheetId="17">'Formato 6 c)'!$1:$8</definedName>
    <definedName name="TOTAL_E_T1">'Formato 6 b)'!$B$84</definedName>
    <definedName name="TOTAL_E_T2">'Formato 6 b)'!$C$84</definedName>
    <definedName name="TOTAL_E_T3">'Formato 6 b)'!$D$84</definedName>
    <definedName name="TOTAL_E_T4">'Formato 6 b)'!$E$84</definedName>
    <definedName name="TOTAL_E_T5">'Formato 6 b)'!$F$84</definedName>
    <definedName name="TOTAL_E_T6">'Formato 6 b)'!$G$84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4" l="1"/>
  <c r="C74" i="4"/>
  <c r="D72" i="4"/>
  <c r="C72" i="4"/>
  <c r="D70" i="4"/>
  <c r="C70" i="4"/>
  <c r="D68" i="4"/>
  <c r="C68" i="4"/>
  <c r="D63" i="4"/>
  <c r="C63" i="4"/>
  <c r="D64" i="4"/>
  <c r="C64" i="4"/>
  <c r="D66" i="4"/>
  <c r="D65" i="4"/>
  <c r="C66" i="4"/>
  <c r="C65" i="4"/>
  <c r="D59" i="4"/>
  <c r="D57" i="4"/>
  <c r="C59" i="4"/>
  <c r="C57" i="4"/>
  <c r="D55" i="4"/>
  <c r="C55" i="4"/>
  <c r="D49" i="4"/>
  <c r="C49" i="4"/>
  <c r="D53" i="4"/>
  <c r="C53" i="4"/>
  <c r="D51" i="4"/>
  <c r="D50" i="4"/>
  <c r="C51" i="4"/>
  <c r="C50" i="4"/>
  <c r="D48" i="4"/>
  <c r="C48" i="4"/>
  <c r="D40" i="4"/>
  <c r="D44" i="4"/>
  <c r="C44" i="4"/>
  <c r="C40" i="4"/>
  <c r="D37" i="4"/>
  <c r="C37" i="4"/>
  <c r="D33" i="4"/>
  <c r="C33" i="4"/>
  <c r="D29" i="4"/>
  <c r="C29" i="4"/>
  <c r="D31" i="4"/>
  <c r="C31" i="4"/>
  <c r="D25" i="4"/>
  <c r="D23" i="4"/>
  <c r="D21" i="4"/>
  <c r="C25" i="4"/>
  <c r="C23" i="4"/>
  <c r="C21" i="4"/>
  <c r="D17" i="4"/>
  <c r="C17" i="4"/>
  <c r="D19" i="4"/>
  <c r="C19" i="4"/>
  <c r="D18" i="4"/>
  <c r="C18" i="4"/>
  <c r="D15" i="4"/>
  <c r="D13" i="4" s="1"/>
  <c r="C15" i="4"/>
  <c r="C13" i="4" s="1"/>
  <c r="D14" i="4"/>
  <c r="C14" i="4"/>
  <c r="D10" i="4"/>
  <c r="D8" i="4" s="1"/>
  <c r="C10" i="4"/>
  <c r="D9" i="4"/>
  <c r="C8" i="4"/>
  <c r="C9" i="4"/>
  <c r="B66" i="4"/>
  <c r="B64" i="4" s="1"/>
  <c r="B65" i="4"/>
  <c r="B49" i="4"/>
  <c r="B51" i="4"/>
  <c r="B50" i="4"/>
  <c r="B40" i="4"/>
  <c r="B44" i="4" s="1"/>
  <c r="B42" i="4"/>
  <c r="B37" i="4"/>
  <c r="B31" i="4"/>
  <c r="B29" i="4" s="1"/>
  <c r="B14" i="4"/>
  <c r="B53" i="4" s="1"/>
  <c r="B10" i="4"/>
  <c r="B63" i="4" s="1"/>
  <c r="B9" i="4"/>
  <c r="B8" i="4" s="1"/>
  <c r="B48" i="4" l="1"/>
  <c r="B57" i="4" s="1"/>
  <c r="B59" i="4" s="1"/>
  <c r="B15" i="4"/>
  <c r="B68" i="4" s="1"/>
  <c r="B72" i="4" s="1"/>
  <c r="B74" i="4" s="1"/>
  <c r="G29" i="13"/>
  <c r="F29" i="13"/>
  <c r="E29" i="13"/>
  <c r="D29" i="13"/>
  <c r="C29" i="13"/>
  <c r="B29" i="13"/>
  <c r="G18" i="13"/>
  <c r="F18" i="13"/>
  <c r="E18" i="13"/>
  <c r="D18" i="13"/>
  <c r="C18" i="13"/>
  <c r="B18" i="13"/>
  <c r="G7" i="13"/>
  <c r="F7" i="13"/>
  <c r="E7" i="13"/>
  <c r="D7" i="13"/>
  <c r="C7" i="13"/>
  <c r="B7" i="13"/>
  <c r="G36" i="12"/>
  <c r="F36" i="12"/>
  <c r="E36" i="12"/>
  <c r="D36" i="12"/>
  <c r="C36" i="12"/>
  <c r="B36" i="12"/>
  <c r="G31" i="12"/>
  <c r="F31" i="12"/>
  <c r="E31" i="12"/>
  <c r="D31" i="12"/>
  <c r="C31" i="12"/>
  <c r="B31" i="12"/>
  <c r="G28" i="12"/>
  <c r="F28" i="12"/>
  <c r="E28" i="12"/>
  <c r="D28" i="12"/>
  <c r="C28" i="12"/>
  <c r="B28" i="12"/>
  <c r="G21" i="12"/>
  <c r="F21" i="12"/>
  <c r="E21" i="12"/>
  <c r="D21" i="12"/>
  <c r="C21" i="12"/>
  <c r="B21" i="12"/>
  <c r="F26" i="12"/>
  <c r="F23" i="12"/>
  <c r="F22" i="12"/>
  <c r="G7" i="12"/>
  <c r="F7" i="12"/>
  <c r="E7" i="12"/>
  <c r="D7" i="12"/>
  <c r="C7" i="12"/>
  <c r="B7" i="12"/>
  <c r="E54" i="5"/>
  <c r="F54" i="5"/>
  <c r="G30" i="11"/>
  <c r="F30" i="11"/>
  <c r="E30" i="11"/>
  <c r="D30" i="11"/>
  <c r="C30" i="11"/>
  <c r="B30" i="11"/>
  <c r="G19" i="11"/>
  <c r="F19" i="11"/>
  <c r="E19" i="11"/>
  <c r="D19" i="11"/>
  <c r="C19" i="11"/>
  <c r="B19" i="11"/>
  <c r="G8" i="11"/>
  <c r="F8" i="11"/>
  <c r="E8" i="11"/>
  <c r="D8" i="11"/>
  <c r="C8" i="11"/>
  <c r="B8" i="11"/>
  <c r="G37" i="10"/>
  <c r="F37" i="10"/>
  <c r="E37" i="10"/>
  <c r="D37" i="10"/>
  <c r="C37" i="10"/>
  <c r="B37" i="10"/>
  <c r="G32" i="10"/>
  <c r="F32" i="10"/>
  <c r="E32" i="10"/>
  <c r="D32" i="10"/>
  <c r="C32" i="10"/>
  <c r="B32" i="10"/>
  <c r="G29" i="10"/>
  <c r="F29" i="10"/>
  <c r="E29" i="10"/>
  <c r="D29" i="10"/>
  <c r="C29" i="10"/>
  <c r="B29" i="10"/>
  <c r="G22" i="10"/>
  <c r="F22" i="10"/>
  <c r="E22" i="10"/>
  <c r="D22" i="10"/>
  <c r="C22" i="10"/>
  <c r="B22" i="10"/>
  <c r="G8" i="10"/>
  <c r="F8" i="10"/>
  <c r="E8" i="10"/>
  <c r="D8" i="10"/>
  <c r="C8" i="10"/>
  <c r="B8" i="10"/>
  <c r="B13" i="4" l="1"/>
  <c r="B21" i="4" s="1"/>
  <c r="B23" i="4" s="1"/>
  <c r="B25" i="4" s="1"/>
  <c r="B33" i="4" s="1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68" i="7"/>
  <c r="G159" i="6"/>
  <c r="D69" i="7"/>
  <c r="C69" i="7"/>
  <c r="B67" i="7"/>
  <c r="C67" i="7"/>
  <c r="G67" i="7"/>
  <c r="F67" i="7"/>
  <c r="E67" i="7"/>
  <c r="D67" i="7"/>
  <c r="D84" i="7" s="1"/>
  <c r="C9" i="7"/>
  <c r="D9" i="7"/>
  <c r="E9" i="7"/>
  <c r="F9" i="7"/>
  <c r="F84" i="7" s="1"/>
  <c r="G9" i="7"/>
  <c r="B9" i="7"/>
  <c r="G84" i="7" l="1"/>
  <c r="E84" i="7"/>
  <c r="B84" i="7"/>
  <c r="C84" i="7"/>
  <c r="G33" i="9" l="1"/>
  <c r="F33" i="9"/>
  <c r="E33" i="9"/>
  <c r="D33" i="9"/>
  <c r="C33" i="9"/>
  <c r="B33" i="9"/>
  <c r="G9" i="9"/>
  <c r="F9" i="9"/>
  <c r="E9" i="9"/>
  <c r="D9" i="9"/>
  <c r="C9" i="9"/>
  <c r="B9" i="9"/>
  <c r="G21" i="9"/>
  <c r="F21" i="9"/>
  <c r="E21" i="9"/>
  <c r="D21" i="9"/>
  <c r="C21" i="9"/>
  <c r="B21" i="9"/>
  <c r="B27" i="8"/>
  <c r="G71" i="8"/>
  <c r="F71" i="8"/>
  <c r="E71" i="8"/>
  <c r="D71" i="8"/>
  <c r="C71" i="8"/>
  <c r="B71" i="8"/>
  <c r="G61" i="8"/>
  <c r="F61" i="8"/>
  <c r="E61" i="8"/>
  <c r="D61" i="8"/>
  <c r="C61" i="8"/>
  <c r="B61" i="8"/>
  <c r="G53" i="8"/>
  <c r="F53" i="8"/>
  <c r="E53" i="8"/>
  <c r="D53" i="8"/>
  <c r="C53" i="8"/>
  <c r="B53" i="8"/>
  <c r="G44" i="8"/>
  <c r="F44" i="8"/>
  <c r="E44" i="8"/>
  <c r="D44" i="8"/>
  <c r="C44" i="8"/>
  <c r="B44" i="8"/>
  <c r="G41" i="8"/>
  <c r="G40" i="8"/>
  <c r="G37" i="8"/>
  <c r="G39" i="8"/>
  <c r="G38" i="8"/>
  <c r="F37" i="8"/>
  <c r="E37" i="8"/>
  <c r="D37" i="8"/>
  <c r="C37" i="8"/>
  <c r="B37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10" i="8"/>
  <c r="F27" i="8"/>
  <c r="E27" i="8"/>
  <c r="D27" i="8"/>
  <c r="G27" i="8" s="1"/>
  <c r="C27" i="8"/>
  <c r="F19" i="8"/>
  <c r="E19" i="8"/>
  <c r="D19" i="8"/>
  <c r="C19" i="8"/>
  <c r="B19" i="8"/>
  <c r="F10" i="8"/>
  <c r="E10" i="8"/>
  <c r="D10" i="8"/>
  <c r="C10" i="8"/>
  <c r="B10" i="8"/>
  <c r="G17" i="6"/>
  <c r="G150" i="6"/>
  <c r="F150" i="6"/>
  <c r="E150" i="6"/>
  <c r="D150" i="6"/>
  <c r="C150" i="6"/>
  <c r="B150" i="6"/>
  <c r="G146" i="6"/>
  <c r="G148" i="6"/>
  <c r="G147" i="6"/>
  <c r="G149" i="6"/>
  <c r="F146" i="6"/>
  <c r="E146" i="6"/>
  <c r="D146" i="6"/>
  <c r="C146" i="6"/>
  <c r="B146" i="6"/>
  <c r="G137" i="6"/>
  <c r="F137" i="6"/>
  <c r="E137" i="6"/>
  <c r="D137" i="6"/>
  <c r="C137" i="6"/>
  <c r="B137" i="6"/>
  <c r="G133" i="6"/>
  <c r="F133" i="6"/>
  <c r="E133" i="6"/>
  <c r="D133" i="6"/>
  <c r="C133" i="6"/>
  <c r="B133" i="6"/>
  <c r="G123" i="6"/>
  <c r="F123" i="6"/>
  <c r="E123" i="6"/>
  <c r="D123" i="6"/>
  <c r="C123" i="6"/>
  <c r="B123" i="6"/>
  <c r="G113" i="6"/>
  <c r="F113" i="6"/>
  <c r="E113" i="6"/>
  <c r="D113" i="6"/>
  <c r="C113" i="6"/>
  <c r="B113" i="6"/>
  <c r="G103" i="6"/>
  <c r="F103" i="6"/>
  <c r="E103" i="6"/>
  <c r="D103" i="6"/>
  <c r="C103" i="6"/>
  <c r="B103" i="6"/>
  <c r="G93" i="6"/>
  <c r="F93" i="6"/>
  <c r="E93" i="6"/>
  <c r="D93" i="6"/>
  <c r="C93" i="6"/>
  <c r="B93" i="6"/>
  <c r="G85" i="6"/>
  <c r="F85" i="6"/>
  <c r="E85" i="6"/>
  <c r="D85" i="6"/>
  <c r="C85" i="6"/>
  <c r="B85" i="6"/>
  <c r="G75" i="6"/>
  <c r="F75" i="6"/>
  <c r="E75" i="6"/>
  <c r="D75" i="6"/>
  <c r="C75" i="6"/>
  <c r="B75" i="6"/>
  <c r="G71" i="6"/>
  <c r="F71" i="6"/>
  <c r="E71" i="6"/>
  <c r="D71" i="6"/>
  <c r="C71" i="6"/>
  <c r="B71" i="6"/>
  <c r="G62" i="6"/>
  <c r="F62" i="6"/>
  <c r="E62" i="6"/>
  <c r="D62" i="6"/>
  <c r="C62" i="6"/>
  <c r="B62" i="6"/>
  <c r="G58" i="6"/>
  <c r="F58" i="6"/>
  <c r="E58" i="6"/>
  <c r="D58" i="6"/>
  <c r="C58" i="6"/>
  <c r="B58" i="6"/>
  <c r="G48" i="6"/>
  <c r="F48" i="6"/>
  <c r="E48" i="6"/>
  <c r="D48" i="6"/>
  <c r="C48" i="6"/>
  <c r="B48" i="6"/>
  <c r="G38" i="6"/>
  <c r="F38" i="6"/>
  <c r="E38" i="6"/>
  <c r="D38" i="6"/>
  <c r="C38" i="6"/>
  <c r="B38" i="6"/>
  <c r="G28" i="6"/>
  <c r="F28" i="6"/>
  <c r="E28" i="6"/>
  <c r="D28" i="6"/>
  <c r="C28" i="6"/>
  <c r="B28" i="6"/>
  <c r="G16" i="6"/>
  <c r="G18" i="6"/>
  <c r="F18" i="6"/>
  <c r="E18" i="6"/>
  <c r="D18" i="6"/>
  <c r="C18" i="6"/>
  <c r="B18" i="6"/>
  <c r="G15" i="6"/>
  <c r="G74" i="5" l="1"/>
  <c r="G75" i="5"/>
  <c r="G73" i="5"/>
  <c r="G67" i="5"/>
  <c r="F67" i="5"/>
  <c r="E67" i="5"/>
  <c r="D45" i="5"/>
  <c r="F45" i="5"/>
  <c r="F65" i="5" s="1"/>
  <c r="F47" i="5"/>
  <c r="F46" i="5"/>
  <c r="G46" i="5" s="1"/>
  <c r="G60" i="5"/>
  <c r="G61" i="5"/>
  <c r="G62" i="5"/>
  <c r="G63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9" i="5"/>
  <c r="E65" i="5"/>
  <c r="D54" i="5"/>
  <c r="F75" i="5"/>
  <c r="E75" i="5"/>
  <c r="D75" i="5"/>
  <c r="C75" i="5"/>
  <c r="D67" i="5"/>
  <c r="C67" i="5"/>
  <c r="D62" i="5"/>
  <c r="F50" i="5"/>
  <c r="E50" i="5"/>
  <c r="F53" i="5"/>
  <c r="F52" i="5"/>
  <c r="F51" i="5"/>
  <c r="E53" i="5"/>
  <c r="E52" i="5"/>
  <c r="E51" i="5"/>
  <c r="E45" i="5"/>
  <c r="C65" i="5"/>
  <c r="D63" i="5"/>
  <c r="D61" i="5"/>
  <c r="D60" i="5"/>
  <c r="D59" i="5"/>
  <c r="D56" i="5"/>
  <c r="D57" i="5"/>
  <c r="D58" i="5"/>
  <c r="D55" i="5"/>
  <c r="D47" i="5"/>
  <c r="D48" i="5"/>
  <c r="D49" i="5"/>
  <c r="D50" i="5"/>
  <c r="D51" i="5"/>
  <c r="D52" i="5"/>
  <c r="D53" i="5"/>
  <c r="D46" i="5"/>
  <c r="D28" i="5"/>
  <c r="C28" i="5"/>
  <c r="F16" i="5"/>
  <c r="E16" i="5"/>
  <c r="D16" i="5"/>
  <c r="C16" i="5"/>
  <c r="C70" i="5"/>
  <c r="G45" i="5" l="1"/>
  <c r="G65" i="5" s="1"/>
  <c r="G41" i="5"/>
  <c r="D65" i="5"/>
  <c r="D70" i="5" s="1"/>
  <c r="E28" i="5"/>
  <c r="F28" i="5"/>
  <c r="C45" i="5"/>
  <c r="F35" i="5"/>
  <c r="E35" i="5"/>
  <c r="F37" i="5"/>
  <c r="E37" i="5"/>
  <c r="D37" i="5"/>
  <c r="C37" i="5"/>
  <c r="D36" i="5"/>
  <c r="D35" i="5"/>
  <c r="D15" i="5"/>
  <c r="D9" i="5"/>
  <c r="D11" i="5"/>
  <c r="D12" i="5"/>
  <c r="D13" i="5"/>
  <c r="D14" i="5"/>
  <c r="D10" i="5"/>
  <c r="G70" i="5" l="1"/>
  <c r="B75" i="5" l="1"/>
  <c r="B67" i="5"/>
  <c r="B70" i="5" s="1"/>
  <c r="B65" i="5"/>
  <c r="B59" i="5"/>
  <c r="B54" i="5"/>
  <c r="B45" i="5"/>
  <c r="B41" i="5"/>
  <c r="B37" i="5"/>
  <c r="B35" i="5"/>
  <c r="B28" i="5"/>
  <c r="B16" i="5"/>
  <c r="F8" i="2" l="1"/>
  <c r="F20" i="2"/>
  <c r="B22" i="2"/>
  <c r="B20" i="2"/>
  <c r="H20" i="2"/>
  <c r="E20" i="2"/>
  <c r="D20" i="2"/>
  <c r="C20" i="2"/>
  <c r="H13" i="2"/>
  <c r="H8" i="2" s="1"/>
  <c r="H9" i="2"/>
  <c r="G13" i="2"/>
  <c r="F13" i="2"/>
  <c r="E13" i="2"/>
  <c r="D13" i="2"/>
  <c r="C13" i="2"/>
  <c r="B13" i="2"/>
  <c r="F9" i="2"/>
  <c r="E9" i="2"/>
  <c r="D9" i="2"/>
  <c r="C9" i="2"/>
  <c r="B9" i="2"/>
  <c r="F81" i="1" l="1"/>
  <c r="E81" i="1"/>
  <c r="F79" i="1"/>
  <c r="E79" i="1"/>
  <c r="F75" i="1"/>
  <c r="E75" i="1"/>
  <c r="F63" i="1"/>
  <c r="E63" i="1"/>
  <c r="F68" i="1"/>
  <c r="E68" i="1"/>
  <c r="F59" i="1"/>
  <c r="E59" i="1"/>
  <c r="F57" i="1"/>
  <c r="E57" i="1"/>
  <c r="F47" i="1"/>
  <c r="E47" i="1"/>
  <c r="F42" i="1"/>
  <c r="E42" i="1"/>
  <c r="F38" i="1"/>
  <c r="E38" i="1"/>
  <c r="F31" i="1"/>
  <c r="E31" i="1"/>
  <c r="F27" i="1"/>
  <c r="E27" i="1"/>
  <c r="F23" i="1"/>
  <c r="E23" i="1"/>
  <c r="F19" i="1"/>
  <c r="E19" i="1"/>
  <c r="F9" i="1"/>
  <c r="E9" i="1"/>
  <c r="C62" i="1"/>
  <c r="B62" i="1"/>
  <c r="C60" i="1"/>
  <c r="B60" i="1"/>
  <c r="C47" i="1"/>
  <c r="B47" i="1"/>
  <c r="C41" i="1"/>
  <c r="B41" i="1"/>
  <c r="C38" i="1"/>
  <c r="B38" i="1"/>
  <c r="C31" i="1"/>
  <c r="B31" i="1"/>
  <c r="C25" i="1"/>
  <c r="B25" i="1"/>
  <c r="C17" i="1"/>
  <c r="B17" i="1"/>
  <c r="C9" i="1"/>
  <c r="B9" i="1"/>
  <c r="T129" i="24" l="1"/>
  <c r="S55" i="24"/>
  <c r="C6" i="23"/>
  <c r="C7" i="23" s="1"/>
  <c r="A2" i="6" s="1"/>
  <c r="H25" i="23"/>
  <c r="G25" i="23"/>
  <c r="F25" i="23"/>
  <c r="E25" i="23"/>
  <c r="D25" i="23"/>
  <c r="U23" i="27"/>
  <c r="U9" i="27"/>
  <c r="U6" i="27"/>
  <c r="U56" i="26"/>
  <c r="U60" i="26"/>
  <c r="U51" i="26"/>
  <c r="U43" i="26"/>
  <c r="U34" i="26"/>
  <c r="U23" i="26"/>
  <c r="U27" i="26"/>
  <c r="P68" i="24"/>
  <c r="U140" i="24"/>
  <c r="U141" i="24"/>
  <c r="U138" i="24"/>
  <c r="U87" i="24"/>
  <c r="U91" i="24"/>
  <c r="U20" i="24"/>
  <c r="G11" i="6"/>
  <c r="G12" i="6"/>
  <c r="U5" i="24" s="1"/>
  <c r="G13" i="6"/>
  <c r="U6" i="24" s="1"/>
  <c r="G14" i="6"/>
  <c r="U8" i="24"/>
  <c r="U3" i="20"/>
  <c r="U7" i="20"/>
  <c r="U12" i="20"/>
  <c r="U16" i="20"/>
  <c r="U17" i="20"/>
  <c r="U20" i="20"/>
  <c r="U25" i="20"/>
  <c r="U29" i="20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P22" i="31"/>
  <c r="Q12" i="31"/>
  <c r="R12" i="31"/>
  <c r="S12" i="31"/>
  <c r="T12" i="31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Q22" i="31"/>
  <c r="S22" i="31"/>
  <c r="U2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P15" i="30"/>
  <c r="Q15" i="30"/>
  <c r="R15" i="30"/>
  <c r="S15" i="30"/>
  <c r="T15" i="30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P21" i="30"/>
  <c r="Q21" i="30"/>
  <c r="R21" i="30"/>
  <c r="S21" i="30"/>
  <c r="T21" i="30"/>
  <c r="U21" i="30"/>
  <c r="P22" i="30"/>
  <c r="Q22" i="30"/>
  <c r="R22" i="30"/>
  <c r="S22" i="30"/>
  <c r="T22" i="30"/>
  <c r="U22" i="30"/>
  <c r="Q23" i="30"/>
  <c r="R23" i="30"/>
  <c r="T2" i="30"/>
  <c r="T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P27" i="30"/>
  <c r="Q27" i="30"/>
  <c r="R27" i="30"/>
  <c r="S27" i="30"/>
  <c r="T27" i="30"/>
  <c r="U27" i="30"/>
  <c r="R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P12" i="29"/>
  <c r="Q12" i="29"/>
  <c r="R12" i="29"/>
  <c r="S12" i="29"/>
  <c r="T12" i="29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Q22" i="29"/>
  <c r="R22" i="29"/>
  <c r="T22" i="29"/>
  <c r="U22" i="29"/>
  <c r="Q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Q2" i="28"/>
  <c r="R2" i="28"/>
  <c r="S2" i="28"/>
  <c r="T2" i="28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Q15" i="28"/>
  <c r="R15" i="28"/>
  <c r="S15" i="28"/>
  <c r="T15" i="28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Q23" i="28"/>
  <c r="Q21" i="28"/>
  <c r="R21" i="28"/>
  <c r="S21" i="28"/>
  <c r="T21" i="28"/>
  <c r="U23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Q27" i="28"/>
  <c r="R27" i="28"/>
  <c r="S27" i="28"/>
  <c r="T27" i="28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P25" i="28"/>
  <c r="P26" i="28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Q9" i="27"/>
  <c r="R9" i="27"/>
  <c r="S2" i="27"/>
  <c r="Q3" i="27"/>
  <c r="R3" i="27"/>
  <c r="S3" i="27"/>
  <c r="T3" i="27"/>
  <c r="U3" i="27"/>
  <c r="Q4" i="27"/>
  <c r="R4" i="27"/>
  <c r="S4" i="27"/>
  <c r="T4" i="27"/>
  <c r="U4" i="27"/>
  <c r="S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U8" i="27"/>
  <c r="S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Q13" i="27"/>
  <c r="S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P5" i="27"/>
  <c r="P6" i="27"/>
  <c r="P7" i="27"/>
  <c r="P8" i="27"/>
  <c r="P9" i="27"/>
  <c r="P10" i="27"/>
  <c r="P11" i="27"/>
  <c r="P12" i="27"/>
  <c r="P14" i="27"/>
  <c r="P15" i="27"/>
  <c r="P16" i="27"/>
  <c r="P17" i="27"/>
  <c r="P18" i="27"/>
  <c r="P19" i="27"/>
  <c r="P20" i="27"/>
  <c r="P21" i="27"/>
  <c r="P22" i="27"/>
  <c r="P23" i="27"/>
  <c r="A5" i="27"/>
  <c r="A4" i="27"/>
  <c r="A3" i="27"/>
  <c r="A2" i="27"/>
  <c r="Q3" i="26"/>
  <c r="Q20" i="26"/>
  <c r="D9" i="8"/>
  <c r="D77" i="8" s="1"/>
  <c r="S3" i="26"/>
  <c r="E9" i="8"/>
  <c r="T3" i="26"/>
  <c r="F9" i="8"/>
  <c r="F77" i="8" s="1"/>
  <c r="R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T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S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C43" i="8"/>
  <c r="D43" i="8"/>
  <c r="E43" i="8"/>
  <c r="T36" i="26"/>
  <c r="U53" i="26"/>
  <c r="Q36" i="26"/>
  <c r="R36" i="26"/>
  <c r="S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U44" i="26"/>
  <c r="Q45" i="26"/>
  <c r="R45" i="26"/>
  <c r="S45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U52" i="26"/>
  <c r="R53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P36" i="26"/>
  <c r="B43" i="8"/>
  <c r="P63" i="26"/>
  <c r="P3" i="26"/>
  <c r="B9" i="8"/>
  <c r="B77" i="8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T4" i="25"/>
  <c r="S2" i="25"/>
  <c r="R2" i="25"/>
  <c r="Q3" i="25"/>
  <c r="P2" i="25"/>
  <c r="P3" i="25"/>
  <c r="A3" i="25"/>
  <c r="A4" i="25"/>
  <c r="A2" i="25"/>
  <c r="A87" i="24"/>
  <c r="C84" i="6"/>
  <c r="R95" i="24"/>
  <c r="R105" i="24"/>
  <c r="R115" i="24"/>
  <c r="R138" i="24"/>
  <c r="S138" i="24"/>
  <c r="E84" i="6"/>
  <c r="T77" i="24"/>
  <c r="T105" i="24"/>
  <c r="U95" i="24"/>
  <c r="U105" i="24"/>
  <c r="Q77" i="24"/>
  <c r="R77" i="24"/>
  <c r="S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S85" i="24"/>
  <c r="U85" i="24"/>
  <c r="Q86" i="24"/>
  <c r="R86" i="24"/>
  <c r="S86" i="24"/>
  <c r="T86" i="24"/>
  <c r="U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S95" i="24"/>
  <c r="T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S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T138" i="24"/>
  <c r="Q139" i="24"/>
  <c r="R139" i="24"/>
  <c r="S139" i="24"/>
  <c r="T139" i="24"/>
  <c r="U139" i="24"/>
  <c r="Q140" i="24"/>
  <c r="R140" i="24"/>
  <c r="S140" i="24"/>
  <c r="T140" i="24"/>
  <c r="Q141" i="24"/>
  <c r="R141" i="24"/>
  <c r="S141" i="24"/>
  <c r="T141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Q3" i="24"/>
  <c r="C9" i="6"/>
  <c r="R11" i="24"/>
  <c r="R68" i="24"/>
  <c r="S31" i="24"/>
  <c r="S41" i="24"/>
  <c r="S68" i="24"/>
  <c r="T64" i="24"/>
  <c r="P95" i="24"/>
  <c r="P105" i="24"/>
  <c r="P115" i="24"/>
  <c r="P125" i="24"/>
  <c r="P138" i="24"/>
  <c r="P142" i="24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3" i="24"/>
  <c r="S3" i="24"/>
  <c r="T3" i="24"/>
  <c r="Q4" i="24"/>
  <c r="R4" i="24"/>
  <c r="S4" i="24"/>
  <c r="T4" i="24"/>
  <c r="U4" i="24"/>
  <c r="Q5" i="24"/>
  <c r="R5" i="24"/>
  <c r="S5" i="24"/>
  <c r="T5" i="24"/>
  <c r="Q6" i="24"/>
  <c r="R6" i="24"/>
  <c r="S6" i="24"/>
  <c r="T6" i="24"/>
  <c r="Q7" i="24"/>
  <c r="R7" i="24"/>
  <c r="S7" i="24"/>
  <c r="T7" i="24"/>
  <c r="U7" i="24"/>
  <c r="Q8" i="24"/>
  <c r="R8" i="24"/>
  <c r="S8" i="24"/>
  <c r="T8" i="24"/>
  <c r="Q9" i="24"/>
  <c r="R9" i="24"/>
  <c r="S9" i="24"/>
  <c r="T9" i="24"/>
  <c r="U9" i="24"/>
  <c r="Q10" i="24"/>
  <c r="R10" i="24"/>
  <c r="S10" i="24"/>
  <c r="T10" i="24"/>
  <c r="U10" i="24"/>
  <c r="Q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R21" i="24"/>
  <c r="S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4" i="20"/>
  <c r="U5" i="20"/>
  <c r="U6" i="20"/>
  <c r="U8" i="20"/>
  <c r="U9" i="20"/>
  <c r="U11" i="20"/>
  <c r="U13" i="20"/>
  <c r="U14" i="20"/>
  <c r="U15" i="20"/>
  <c r="U18" i="20"/>
  <c r="U19" i="20"/>
  <c r="U23" i="20"/>
  <c r="U24" i="20"/>
  <c r="U26" i="20"/>
  <c r="U27" i="20"/>
  <c r="U28" i="20"/>
  <c r="U30" i="20"/>
  <c r="U32" i="20"/>
  <c r="U33" i="20"/>
  <c r="U40" i="20"/>
  <c r="U41" i="20"/>
  <c r="U42" i="20"/>
  <c r="U43" i="20"/>
  <c r="U44" i="20"/>
  <c r="U45" i="20"/>
  <c r="U38" i="20"/>
  <c r="U47" i="20"/>
  <c r="U48" i="20"/>
  <c r="U50" i="20"/>
  <c r="U49" i="20"/>
  <c r="U53" i="20"/>
  <c r="U54" i="20"/>
  <c r="U55" i="20"/>
  <c r="U57" i="20"/>
  <c r="U58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Q32" i="20"/>
  <c r="R32" i="20"/>
  <c r="S32" i="20"/>
  <c r="T32" i="20"/>
  <c r="Q33" i="20"/>
  <c r="R33" i="20"/>
  <c r="S33" i="20"/>
  <c r="T33" i="20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R56" i="20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S62" i="20"/>
  <c r="T62" i="20"/>
  <c r="P61" i="20"/>
  <c r="P62" i="20"/>
  <c r="P60" i="20"/>
  <c r="P58" i="20"/>
  <c r="P57" i="20"/>
  <c r="P46" i="20"/>
  <c r="P51" i="20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P10" i="20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3"/>
  <c r="D20" i="23"/>
  <c r="B6" i="1" s="1"/>
  <c r="F18" i="23"/>
  <c r="K6" i="3" s="1"/>
  <c r="E18" i="23"/>
  <c r="J6" i="3" s="1"/>
  <c r="D18" i="23"/>
  <c r="I6" i="3" s="1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/>
  <c r="F23" i="23"/>
  <c r="D6" i="10" s="1"/>
  <c r="E23" i="23"/>
  <c r="C6" i="11" s="1"/>
  <c r="G6" i="10"/>
  <c r="E6" i="10"/>
  <c r="C6" i="10"/>
  <c r="G5" i="13"/>
  <c r="G5" i="12"/>
  <c r="C11" i="23"/>
  <c r="A2" i="12" s="1"/>
  <c r="A5" i="9"/>
  <c r="A5" i="8"/>
  <c r="A5" i="7"/>
  <c r="A5" i="6"/>
  <c r="A4" i="5"/>
  <c r="A4" i="4"/>
  <c r="A4" i="3"/>
  <c r="A4" i="2"/>
  <c r="A4" i="1"/>
  <c r="Y4" i="17"/>
  <c r="X4" i="17"/>
  <c r="W5" i="17"/>
  <c r="U5" i="17"/>
  <c r="X5" i="17"/>
  <c r="V5" i="17"/>
  <c r="R17" i="16"/>
  <c r="U15" i="16"/>
  <c r="Q15" i="16"/>
  <c r="B27" i="2"/>
  <c r="P15" i="16" s="1"/>
  <c r="V14" i="16"/>
  <c r="U14" i="16"/>
  <c r="S14" i="16"/>
  <c r="R14" i="16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P22" i="18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R9" i="18"/>
  <c r="B55" i="4"/>
  <c r="P27" i="18"/>
  <c r="P26" i="18"/>
  <c r="P15" i="18"/>
  <c r="B17" i="4"/>
  <c r="P6" i="18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0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Q103" i="15"/>
  <c r="Q71" i="15"/>
  <c r="Q76" i="15"/>
  <c r="Q80" i="15"/>
  <c r="Q87" i="15"/>
  <c r="Q106" i="15"/>
  <c r="Q107" i="15"/>
  <c r="Q108" i="15"/>
  <c r="Q109" i="15"/>
  <c r="Q111" i="15"/>
  <c r="Q112" i="15"/>
  <c r="Q113" i="15"/>
  <c r="Q114" i="15"/>
  <c r="Q115" i="15"/>
  <c r="Q116" i="15"/>
  <c r="Q117" i="15"/>
  <c r="Q118" i="15"/>
  <c r="P71" i="15"/>
  <c r="P76" i="15"/>
  <c r="P80" i="15"/>
  <c r="P87" i="15"/>
  <c r="P103" i="15"/>
  <c r="P110" i="15"/>
  <c r="P119" i="15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Q12" i="15"/>
  <c r="Q34" i="15"/>
  <c r="Q37" i="15"/>
  <c r="Q53" i="15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Y3" i="17"/>
  <c r="R37" i="18"/>
  <c r="R36" i="18"/>
  <c r="R33" i="18"/>
  <c r="Q31" i="18"/>
  <c r="R31" i="18"/>
  <c r="R26" i="18"/>
  <c r="Q27" i="18"/>
  <c r="R15" i="18"/>
  <c r="Q19" i="18"/>
  <c r="Q6" i="18"/>
  <c r="U4" i="17"/>
  <c r="W4" i="17"/>
  <c r="V4" i="17"/>
  <c r="W3" i="17"/>
  <c r="S4" i="17"/>
  <c r="S17" i="16"/>
  <c r="Q17" i="16"/>
  <c r="T17" i="16"/>
  <c r="P17" i="16"/>
  <c r="R15" i="16"/>
  <c r="S15" i="16"/>
  <c r="T15" i="16"/>
  <c r="V15" i="16"/>
  <c r="Q14" i="16"/>
  <c r="P14" i="16"/>
  <c r="D8" i="2"/>
  <c r="G8" i="2"/>
  <c r="G20" i="2" s="1"/>
  <c r="V8" i="16"/>
  <c r="P8" i="16"/>
  <c r="Q4" i="16"/>
  <c r="S4" i="16"/>
  <c r="U4" i="16"/>
  <c r="P4" i="16"/>
  <c r="P4" i="15"/>
  <c r="Q9" i="18"/>
  <c r="Q32" i="18"/>
  <c r="Q36" i="18"/>
  <c r="R19" i="18"/>
  <c r="R6" i="18"/>
  <c r="Q15" i="18"/>
  <c r="R30" i="18"/>
  <c r="Q26" i="18"/>
  <c r="Q33" i="18"/>
  <c r="Q37" i="18"/>
  <c r="S3" i="17"/>
  <c r="U3" i="16"/>
  <c r="U8" i="16"/>
  <c r="T14" i="16"/>
  <c r="B8" i="2"/>
  <c r="P13" i="16" s="1"/>
  <c r="Q67" i="15"/>
  <c r="V3" i="17"/>
  <c r="Q2" i="25"/>
  <c r="Q39" i="18" l="1"/>
  <c r="Q22" i="18"/>
  <c r="Q30" i="18"/>
  <c r="T22" i="31"/>
  <c r="Q2" i="31"/>
  <c r="U2" i="31"/>
  <c r="P23" i="30"/>
  <c r="U23" i="30"/>
  <c r="P22" i="29"/>
  <c r="T2" i="29"/>
  <c r="U21" i="28"/>
  <c r="T23" i="28"/>
  <c r="S23" i="28"/>
  <c r="R23" i="28"/>
  <c r="T3" i="25"/>
  <c r="T2" i="25"/>
  <c r="S4" i="25"/>
  <c r="S3" i="25"/>
  <c r="Q4" i="25"/>
  <c r="P4" i="25"/>
  <c r="S24" i="27"/>
  <c r="S2" i="26"/>
  <c r="E77" i="8"/>
  <c r="T45" i="26"/>
  <c r="F43" i="8"/>
  <c r="T35" i="26" s="1"/>
  <c r="P12" i="26"/>
  <c r="S12" i="26"/>
  <c r="Q12" i="26"/>
  <c r="C9" i="8"/>
  <c r="R12" i="26"/>
  <c r="R2" i="26"/>
  <c r="Q2" i="24"/>
  <c r="C159" i="6"/>
  <c r="Q142" i="24"/>
  <c r="S129" i="24"/>
  <c r="S115" i="24"/>
  <c r="D84" i="6"/>
  <c r="R76" i="24" s="1"/>
  <c r="B84" i="6"/>
  <c r="P76" i="24" s="1"/>
  <c r="T85" i="24"/>
  <c r="F84" i="6"/>
  <c r="T76" i="24" s="1"/>
  <c r="Q85" i="24"/>
  <c r="P85" i="24"/>
  <c r="D9" i="6"/>
  <c r="D159" i="6" s="1"/>
  <c r="B9" i="6"/>
  <c r="B159" i="6" s="1"/>
  <c r="F9" i="6"/>
  <c r="F159" i="6" s="1"/>
  <c r="U31" i="24"/>
  <c r="E9" i="6"/>
  <c r="U21" i="24"/>
  <c r="Q21" i="24"/>
  <c r="T21" i="24"/>
  <c r="U62" i="20"/>
  <c r="U60" i="20"/>
  <c r="U51" i="20"/>
  <c r="U37" i="20"/>
  <c r="U21" i="20"/>
  <c r="F41" i="5"/>
  <c r="D41" i="5"/>
  <c r="Q10" i="20"/>
  <c r="C41" i="5"/>
  <c r="T31" i="20"/>
  <c r="U31" i="20"/>
  <c r="S31" i="20"/>
  <c r="E41" i="5"/>
  <c r="S34" i="20" s="1"/>
  <c r="U52" i="20"/>
  <c r="U46" i="20"/>
  <c r="P56" i="20"/>
  <c r="U22" i="20"/>
  <c r="Y5" i="17"/>
  <c r="U3" i="17"/>
  <c r="X3" i="17"/>
  <c r="S5" i="17"/>
  <c r="Q8" i="16"/>
  <c r="C8" i="2"/>
  <c r="T8" i="16"/>
  <c r="S8" i="16"/>
  <c r="E8" i="2"/>
  <c r="R8" i="16"/>
  <c r="U13" i="16"/>
  <c r="P3" i="16"/>
  <c r="P116" i="15"/>
  <c r="A2" i="10"/>
  <c r="A2" i="14"/>
  <c r="A2" i="4"/>
  <c r="A2" i="1"/>
  <c r="A2" i="5"/>
  <c r="A2" i="2"/>
  <c r="A2" i="7"/>
  <c r="Q119" i="15"/>
  <c r="Q110" i="15"/>
  <c r="Q38" i="18"/>
  <c r="R4" i="16"/>
  <c r="T4" i="16"/>
  <c r="R27" i="18"/>
  <c r="R32" i="18"/>
  <c r="P95" i="15"/>
  <c r="P25" i="18"/>
  <c r="R22" i="18"/>
  <c r="V4" i="16"/>
  <c r="Q25" i="18"/>
  <c r="P20" i="15"/>
  <c r="Q42" i="15"/>
  <c r="Q54" i="15"/>
  <c r="P34" i="20"/>
  <c r="P19" i="18"/>
  <c r="P32" i="18"/>
  <c r="A2" i="13"/>
  <c r="B6" i="10"/>
  <c r="F6" i="10"/>
  <c r="D6" i="11"/>
  <c r="P22" i="20"/>
  <c r="U61" i="20"/>
  <c r="U39" i="20"/>
  <c r="P20" i="26"/>
  <c r="P2" i="26"/>
  <c r="R35" i="26"/>
  <c r="T2" i="26"/>
  <c r="T20" i="26"/>
  <c r="P13" i="27"/>
  <c r="R13" i="27"/>
  <c r="U2" i="27"/>
  <c r="U5" i="27"/>
  <c r="Q5" i="27"/>
  <c r="S23" i="30"/>
  <c r="S2" i="30"/>
  <c r="U115" i="24"/>
  <c r="U17" i="27"/>
  <c r="S53" i="26"/>
  <c r="P2" i="27"/>
  <c r="S2" i="29"/>
  <c r="S22" i="29"/>
  <c r="U20" i="26"/>
  <c r="A2" i="9"/>
  <c r="A2" i="11"/>
  <c r="S76" i="24"/>
  <c r="R3" i="25"/>
  <c r="R4" i="25"/>
  <c r="Q35" i="26"/>
  <c r="T13" i="27"/>
  <c r="T5" i="27"/>
  <c r="T2" i="27"/>
  <c r="R5" i="27"/>
  <c r="R2" i="27"/>
  <c r="U63" i="26"/>
  <c r="U67" i="26"/>
  <c r="P106" i="15"/>
  <c r="P37" i="20"/>
  <c r="Q76" i="24"/>
  <c r="P35" i="26"/>
  <c r="Q53" i="26"/>
  <c r="R20" i="26"/>
  <c r="P23" i="28"/>
  <c r="R22" i="31"/>
  <c r="R2" i="31"/>
  <c r="G10" i="6"/>
  <c r="U129" i="24"/>
  <c r="U3" i="25"/>
  <c r="U39" i="26"/>
  <c r="U47" i="26"/>
  <c r="R2" i="29"/>
  <c r="P12" i="31"/>
  <c r="U2" i="30"/>
  <c r="Q2" i="30"/>
  <c r="P39" i="18" l="1"/>
  <c r="P38" i="18"/>
  <c r="T24" i="27"/>
  <c r="Q2" i="26"/>
  <c r="C77" i="8"/>
  <c r="Q68" i="26" s="1"/>
  <c r="U45" i="26"/>
  <c r="G43" i="8"/>
  <c r="U30" i="26"/>
  <c r="G9" i="8"/>
  <c r="U12" i="26"/>
  <c r="R68" i="26"/>
  <c r="T68" i="26"/>
  <c r="P68" i="26"/>
  <c r="S2" i="24"/>
  <c r="E159" i="6"/>
  <c r="G84" i="6"/>
  <c r="U76" i="24" s="1"/>
  <c r="T150" i="24"/>
  <c r="T2" i="24"/>
  <c r="U55" i="24"/>
  <c r="G9" i="6"/>
  <c r="T56" i="20"/>
  <c r="F70" i="5"/>
  <c r="S56" i="20"/>
  <c r="E70" i="5"/>
  <c r="T34" i="20"/>
  <c r="U10" i="20"/>
  <c r="U35" i="20"/>
  <c r="R34" i="20"/>
  <c r="Q34" i="20"/>
  <c r="Q56" i="20"/>
  <c r="Q3" i="16"/>
  <c r="Q13" i="16"/>
  <c r="S3" i="16"/>
  <c r="S13" i="16"/>
  <c r="Q5" i="18"/>
  <c r="R38" i="18"/>
  <c r="R39" i="18"/>
  <c r="T13" i="16"/>
  <c r="T3" i="16"/>
  <c r="R13" i="16"/>
  <c r="R3" i="16"/>
  <c r="U4" i="25"/>
  <c r="U2" i="25"/>
  <c r="U3" i="24"/>
  <c r="S35" i="26"/>
  <c r="S68" i="26"/>
  <c r="R24" i="27"/>
  <c r="S150" i="24"/>
  <c r="Q95" i="15"/>
  <c r="P5" i="18"/>
  <c r="U36" i="26"/>
  <c r="P150" i="24"/>
  <c r="P2" i="24"/>
  <c r="U16" i="27"/>
  <c r="Q2" i="27"/>
  <c r="Q24" i="27"/>
  <c r="P42" i="15"/>
  <c r="P54" i="15"/>
  <c r="V13" i="16"/>
  <c r="V3" i="16"/>
  <c r="Q150" i="24"/>
  <c r="U3" i="26"/>
  <c r="R150" i="24"/>
  <c r="R2" i="24"/>
  <c r="P24" i="27"/>
  <c r="R25" i="18"/>
  <c r="P120" i="15"/>
  <c r="P104" i="15"/>
  <c r="U2" i="26" l="1"/>
  <c r="G77" i="8"/>
  <c r="U56" i="20"/>
  <c r="U34" i="20"/>
  <c r="R5" i="18"/>
  <c r="P2" i="18"/>
  <c r="U150" i="24"/>
  <c r="U2" i="24"/>
  <c r="U13" i="27"/>
  <c r="U24" i="27"/>
  <c r="U68" i="26"/>
  <c r="U35" i="26"/>
  <c r="Q2" i="18"/>
  <c r="Q104" i="15"/>
  <c r="Q120" i="15"/>
  <c r="Q12" i="18" l="1"/>
  <c r="P12" i="18"/>
  <c r="R2" i="18"/>
  <c r="P13" i="18" l="1"/>
  <c r="R12" i="18"/>
  <c r="Q13" i="18"/>
  <c r="R13" i="18" l="1"/>
  <c r="Q14" i="18"/>
  <c r="Q18" i="18"/>
  <c r="P14" i="18"/>
  <c r="P18" i="18"/>
  <c r="R14" i="18" l="1"/>
  <c r="R18" i="18"/>
</calcChain>
</file>

<file path=xl/sharedStrings.xml><?xml version="1.0" encoding="utf-8"?>
<sst xmlns="http://schemas.openxmlformats.org/spreadsheetml/2006/main" count="4307" uniqueCount="3362">
  <si>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</si>
  <si>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</si>
  <si>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</si>
  <si>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</si>
  <si>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</si>
  <si>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</si>
  <si>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</si>
  <si>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</si>
  <si>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</si>
  <si>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</si>
  <si>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</si>
  <si>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</si>
  <si>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</si>
  <si>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</si>
  <si>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</si>
  <si>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</si>
  <si>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</si>
  <si>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</si>
  <si>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</si>
  <si>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</si>
  <si>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</si>
  <si>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</si>
  <si>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</si>
  <si>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</si>
  <si>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</si>
  <si>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</si>
  <si>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</si>
  <si>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</si>
  <si>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</si>
  <si>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</si>
  <si>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</si>
  <si>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</si>
  <si>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</si>
  <si>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</si>
  <si>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</si>
  <si>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</si>
  <si>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</si>
  <si>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</si>
  <si>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</si>
  <si>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</si>
  <si>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</si>
  <si>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</si>
  <si>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</si>
  <si>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</si>
  <si>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</si>
  <si>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</si>
  <si>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</si>
  <si>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</si>
  <si>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</si>
  <si>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</si>
  <si>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</si>
  <si>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</si>
  <si>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</si>
  <si>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</si>
  <si>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</si>
  <si>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</si>
  <si>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</si>
  <si>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</si>
  <si>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</si>
  <si>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</si>
  <si>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</si>
  <si>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</si>
  <si>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</si>
  <si>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</si>
  <si>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</si>
  <si>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</si>
  <si>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</si>
  <si>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</si>
  <si>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</si>
  <si>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</si>
  <si>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</si>
  <si>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</si>
  <si>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</si>
  <si>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</si>
  <si>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</si>
  <si>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</si>
  <si>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</si>
  <si>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</si>
  <si>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</si>
  <si>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</si>
  <si>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</si>
  <si>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</si>
  <si>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</si>
  <si>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</si>
  <si>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</si>
  <si>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</si>
  <si>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</si>
  <si>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</si>
  <si>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</si>
  <si>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</si>
  <si>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</si>
  <si>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</si>
  <si>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</si>
  <si>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</si>
  <si>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</si>
  <si>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</si>
  <si>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</si>
  <si>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</si>
  <si>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</si>
  <si>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</si>
  <si>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</si>
  <si>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</si>
  <si>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</si>
  <si>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</si>
  <si>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</si>
  <si>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</si>
  <si>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</si>
  <si>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</si>
  <si>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</si>
  <si>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</si>
  <si>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</si>
  <si>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</si>
  <si>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</si>
  <si>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</si>
  <si>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</si>
  <si>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</si>
  <si>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</si>
  <si>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</si>
  <si>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</si>
  <si>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</si>
  <si>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</si>
  <si>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</si>
  <si>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</si>
  <si>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</si>
  <si>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</si>
  <si>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</si>
  <si>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</si>
  <si>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</si>
  <si>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</si>
  <si>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</si>
  <si>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</si>
  <si>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</si>
  <si>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</si>
  <si>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</si>
  <si>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</si>
  <si>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</si>
  <si>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</si>
  <si>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</si>
  <si>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</si>
  <si>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</si>
  <si>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</si>
  <si>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</si>
  <si>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</si>
  <si>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</si>
  <si>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</si>
  <si>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</si>
  <si>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</si>
  <si>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</si>
  <si>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</si>
  <si>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</si>
  <si>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</si>
  <si>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</si>
  <si>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</si>
  <si>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</si>
  <si>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</si>
  <si>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</si>
  <si>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</si>
  <si>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</si>
  <si>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</si>
  <si>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</si>
  <si>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</si>
  <si>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</si>
  <si>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</si>
  <si>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</si>
  <si>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</si>
  <si>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</si>
  <si>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</si>
  <si>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</si>
  <si>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</si>
  <si>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</si>
  <si>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</si>
  <si>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</si>
  <si>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</si>
  <si>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</si>
  <si>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</si>
  <si>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</si>
  <si>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</si>
  <si>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</si>
  <si>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</si>
  <si>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</si>
  <si>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</si>
  <si>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</si>
  <si>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</si>
  <si>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</si>
  <si>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</si>
  <si>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</si>
  <si>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</si>
  <si>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</si>
  <si>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</si>
  <si>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</si>
  <si>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</si>
  <si>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</si>
  <si>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</si>
  <si>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</si>
  <si>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</si>
  <si>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</si>
  <si>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</si>
  <si>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</si>
  <si>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</si>
  <si>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</si>
  <si>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</si>
  <si>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</si>
  <si>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</si>
  <si>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</si>
  <si>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</si>
  <si>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</si>
  <si>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</si>
  <si>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</si>
  <si>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</si>
  <si>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</si>
  <si>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</si>
  <si>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</si>
  <si>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</si>
  <si>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</si>
  <si>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</si>
  <si>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</si>
  <si>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</si>
  <si>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</si>
  <si>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</si>
  <si>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</si>
  <si>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</si>
  <si>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</si>
  <si>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</si>
  <si>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</si>
  <si>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</si>
  <si>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</si>
  <si>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</si>
  <si>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</si>
  <si>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</si>
  <si>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</si>
  <si>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</si>
  <si>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</si>
  <si>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</si>
  <si>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</si>
  <si>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</si>
  <si>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</si>
  <si>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</si>
  <si>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</si>
  <si>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</si>
  <si>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</si>
  <si>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</si>
  <si>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</si>
  <si>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</si>
  <si>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</si>
  <si>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</si>
  <si>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</si>
  <si>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</si>
  <si>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</si>
  <si>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</si>
  <si>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</si>
  <si>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</si>
  <si>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</si>
  <si>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</si>
  <si>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</si>
  <si>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</si>
  <si>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</si>
  <si>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</si>
  <si>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</si>
  <si>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</si>
  <si>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</si>
  <si>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</si>
  <si>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</si>
  <si>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</si>
  <si>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</si>
  <si>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</si>
  <si>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</si>
  <si>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</si>
  <si>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</si>
  <si>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</si>
  <si>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</si>
  <si>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</si>
  <si>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</si>
  <si>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</si>
  <si>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</si>
  <si>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</si>
  <si>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</si>
  <si>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</si>
  <si>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</si>
  <si>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</si>
  <si>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</si>
  <si>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</si>
  <si>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</si>
  <si>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</si>
  <si>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</si>
  <si>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</si>
  <si>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</si>
  <si>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</si>
  <si>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</si>
  <si>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</si>
  <si>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</si>
  <si>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</si>
  <si>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</si>
  <si>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</si>
  <si>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</si>
  <si>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</si>
  <si>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</si>
  <si>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</si>
  <si>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</si>
  <si>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</si>
  <si>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</si>
  <si>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</si>
  <si>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</si>
  <si>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</si>
  <si>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</si>
  <si>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</si>
  <si>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</si>
  <si>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</si>
  <si>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</si>
  <si>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</si>
  <si>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</si>
  <si>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</si>
  <si>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</si>
  <si>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</si>
  <si>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</si>
  <si>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</si>
  <si>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</si>
  <si>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</si>
  <si>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</si>
  <si>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</si>
  <si>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</si>
  <si>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</si>
  <si>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</si>
  <si>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</si>
  <si>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</si>
  <si>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</si>
  <si>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</si>
  <si>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</si>
  <si>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</si>
  <si>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</si>
  <si>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</si>
  <si>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</si>
  <si>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</si>
  <si>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</si>
  <si>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</si>
  <si>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</si>
  <si>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</si>
  <si>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</si>
  <si>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</si>
  <si>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</si>
  <si>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</si>
  <si>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</si>
  <si>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</si>
  <si>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</si>
  <si>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</si>
  <si>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</si>
  <si>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</si>
  <si>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</si>
  <si>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</si>
  <si>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</si>
  <si>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</si>
  <si>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</si>
  <si>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</si>
  <si>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</si>
  <si>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</si>
  <si>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</si>
  <si>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</si>
  <si>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</si>
  <si>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</si>
  <si>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</si>
  <si>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</si>
  <si>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</si>
  <si>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</si>
  <si>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</si>
  <si>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</si>
  <si>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</si>
  <si>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</si>
  <si>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</si>
  <si>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</si>
  <si>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</si>
  <si>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</si>
  <si>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</si>
  <si>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</si>
  <si>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</si>
  <si>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</si>
  <si>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</si>
  <si>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</si>
  <si>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</si>
  <si>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</si>
  <si>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</si>
  <si>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</si>
  <si>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</si>
  <si>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</si>
  <si>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</si>
  <si>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</si>
  <si>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</si>
  <si>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</si>
  <si>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</si>
  <si>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</si>
  <si>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</si>
  <si>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</si>
  <si>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</si>
  <si>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</si>
  <si>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</si>
  <si>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</si>
  <si>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</si>
  <si>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</si>
  <si>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</si>
  <si>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</si>
  <si>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</si>
  <si>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</si>
  <si>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</si>
  <si>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</si>
  <si>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</si>
  <si>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</si>
  <si>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</si>
  <si>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</si>
  <si>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</si>
  <si>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</si>
  <si>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</si>
  <si>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</si>
  <si>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</si>
  <si>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</si>
  <si>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</si>
  <si>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</si>
  <si>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</si>
  <si>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</si>
  <si>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</si>
  <si>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</si>
  <si>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</si>
  <si>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</si>
  <si>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</si>
  <si>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</si>
  <si>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</si>
  <si>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</si>
  <si>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</si>
  <si>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</si>
  <si>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</si>
  <si>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</si>
  <si>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</si>
  <si>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</si>
  <si>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</si>
  <si>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</si>
  <si>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</si>
  <si>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</si>
  <si>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</si>
  <si>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</si>
  <si>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</si>
  <si>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</si>
  <si>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</si>
  <si>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</si>
  <si>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</si>
  <si>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</si>
  <si>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</si>
  <si>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</si>
  <si>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</si>
  <si>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</si>
  <si>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</si>
  <si>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</si>
  <si>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</si>
  <si>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</si>
  <si>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</si>
  <si>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</si>
  <si>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</si>
  <si>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</si>
  <si>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</si>
  <si>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</si>
  <si>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</si>
  <si>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</si>
  <si>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</si>
  <si>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</si>
  <si>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</si>
  <si>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</si>
  <si>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</si>
  <si>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</si>
  <si>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</si>
  <si>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</si>
  <si>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</si>
  <si>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</si>
  <si>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</si>
  <si>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</si>
  <si>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</si>
  <si>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</si>
  <si>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</si>
  <si>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</si>
  <si>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</si>
  <si>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</si>
  <si>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</si>
  <si>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</si>
  <si>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</si>
  <si>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</si>
  <si>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</si>
  <si>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</si>
  <si>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</si>
  <si>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</si>
  <si>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</si>
  <si>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</si>
  <si>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</si>
  <si>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</si>
  <si>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</si>
  <si>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</si>
  <si>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</si>
  <si>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</si>
  <si>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</si>
  <si>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</si>
  <si>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</si>
  <si>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</si>
  <si>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</si>
  <si>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</si>
  <si>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</si>
  <si>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</si>
  <si>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</si>
  <si>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</si>
  <si>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</si>
  <si>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</si>
  <si>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</si>
  <si>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</si>
  <si>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</si>
  <si>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</si>
  <si>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</si>
  <si>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</si>
  <si>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</si>
  <si>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</si>
  <si>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</si>
  <si>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</si>
  <si>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</si>
  <si>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</si>
  <si>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</si>
  <si>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</si>
  <si>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</si>
  <si>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</si>
  <si>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</si>
  <si>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</si>
  <si>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</si>
  <si>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</si>
  <si>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</si>
  <si>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</si>
  <si>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</si>
  <si>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</si>
  <si>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</si>
  <si>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</si>
  <si>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</si>
  <si>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</si>
  <si>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</si>
  <si>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</si>
  <si>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</si>
  <si>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</si>
  <si>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</si>
  <si>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</si>
  <si>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</si>
  <si>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</si>
  <si>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</si>
  <si>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</si>
  <si>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</si>
  <si>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</si>
  <si>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</si>
  <si>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</si>
  <si>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</si>
  <si>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</si>
  <si>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</si>
  <si>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</si>
  <si>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</si>
  <si>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</si>
  <si>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</si>
  <si>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</si>
  <si>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</si>
  <si>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</si>
  <si>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</si>
  <si>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</si>
  <si>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</si>
  <si>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</si>
  <si>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</si>
  <si>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</si>
  <si>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</si>
  <si>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</si>
  <si>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</si>
  <si>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</si>
  <si>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</si>
  <si>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</si>
  <si>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</si>
  <si>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</si>
  <si>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</si>
  <si>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</si>
  <si>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</si>
  <si>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</si>
  <si>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</si>
  <si>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</si>
  <si>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</si>
  <si>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</si>
  <si>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</si>
  <si>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</si>
  <si>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</si>
  <si>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</si>
  <si>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</si>
  <si>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</si>
  <si>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</si>
  <si>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</si>
  <si>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</si>
  <si>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</si>
  <si>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</si>
  <si>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</si>
  <si>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</si>
  <si>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</si>
  <si>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</si>
  <si>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</si>
  <si>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</si>
  <si>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</si>
  <si>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</si>
  <si>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</si>
  <si>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</si>
  <si>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</si>
  <si>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</si>
  <si>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</si>
  <si>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</si>
  <si>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</si>
  <si>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</si>
  <si>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</si>
  <si>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</si>
  <si>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</si>
  <si>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</si>
  <si>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</si>
  <si>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</si>
  <si>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</si>
  <si>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</si>
  <si>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</si>
  <si>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</si>
  <si>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</si>
  <si>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</si>
  <si>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</si>
  <si>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</si>
  <si>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</si>
  <si>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</si>
  <si>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</si>
  <si>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</si>
  <si>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</si>
  <si>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</si>
  <si>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</si>
  <si>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</si>
  <si>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</si>
  <si>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</si>
  <si>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</si>
  <si>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</si>
  <si>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</si>
  <si>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</si>
  <si>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</si>
  <si>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</si>
  <si>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</si>
  <si>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</si>
  <si>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</si>
  <si>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</si>
  <si>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</si>
  <si>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</si>
  <si>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</si>
  <si>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</si>
  <si>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</si>
  <si>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</si>
  <si>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</si>
  <si>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</si>
  <si>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</si>
  <si>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</si>
  <si>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</si>
  <si>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</si>
  <si>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</si>
  <si>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</si>
  <si>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</si>
  <si>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</si>
  <si>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</si>
  <si>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</si>
  <si>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</si>
  <si>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</si>
  <si>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</si>
  <si>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</si>
  <si>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</si>
  <si>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</si>
  <si>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</si>
  <si>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</si>
  <si>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</si>
  <si>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</si>
  <si>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</si>
  <si>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</si>
  <si>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</si>
  <si>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</si>
  <si>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</si>
  <si>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</si>
  <si>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</si>
  <si>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</si>
  <si>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</si>
  <si>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</si>
  <si>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</si>
  <si>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</si>
  <si>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</si>
  <si>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</si>
  <si>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</si>
  <si>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</si>
  <si>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</si>
  <si>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</si>
  <si>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</si>
  <si>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</si>
  <si>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</si>
  <si>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</si>
  <si>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</si>
  <si>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</si>
  <si>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</si>
  <si>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</si>
  <si>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</si>
  <si>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</si>
  <si>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</si>
  <si>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</si>
  <si>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</si>
  <si>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</si>
  <si>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</si>
  <si>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</si>
  <si>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</si>
  <si>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</si>
  <si>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</si>
  <si>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</si>
  <si>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</si>
  <si>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</si>
  <si>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</si>
  <si>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</si>
  <si>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</si>
  <si>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</si>
  <si>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</si>
  <si>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</si>
  <si>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</si>
  <si>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</si>
  <si>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</si>
  <si>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</si>
  <si>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</si>
  <si>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</si>
  <si>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</si>
  <si>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</si>
  <si>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</si>
  <si>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</si>
  <si>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</si>
  <si>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</si>
  <si>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</si>
  <si>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</si>
  <si>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</si>
  <si>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</si>
  <si>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</si>
  <si>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</si>
  <si>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</si>
  <si>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</si>
  <si>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</si>
  <si>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</si>
  <si>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</si>
  <si>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</si>
  <si>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</si>
  <si>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</si>
  <si>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</si>
  <si>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</si>
  <si>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</si>
  <si>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</si>
  <si>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</si>
  <si>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</si>
  <si>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</si>
  <si>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</si>
  <si>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</si>
  <si>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</si>
  <si>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</si>
  <si>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</si>
  <si>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</si>
  <si>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</si>
  <si>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</si>
  <si>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</si>
  <si>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</si>
  <si>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</si>
  <si>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</si>
  <si>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</si>
  <si>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</si>
  <si>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</si>
  <si>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</si>
  <si>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</si>
  <si>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</si>
  <si>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</si>
  <si>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</si>
  <si>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</si>
  <si>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</si>
  <si>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</si>
  <si>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</si>
  <si>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</si>
  <si>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</si>
  <si>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</si>
  <si>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</si>
  <si>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</si>
  <si>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</si>
  <si>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</si>
  <si>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</si>
  <si>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</si>
  <si>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</si>
  <si>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</si>
  <si>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</si>
  <si>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</si>
  <si>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</si>
  <si>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</si>
  <si>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</si>
  <si>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</si>
  <si>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</si>
  <si>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</si>
  <si>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</si>
  <si>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</si>
  <si>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</si>
  <si>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</si>
  <si>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</si>
  <si>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</si>
  <si>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</si>
  <si>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</si>
  <si>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</si>
  <si>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</si>
  <si>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</si>
  <si>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</si>
  <si>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</si>
  <si>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</si>
  <si>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</si>
  <si>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</si>
  <si>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</si>
  <si>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</si>
  <si>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</si>
  <si>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</si>
  <si>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</si>
  <si>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</si>
  <si>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</si>
  <si>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</si>
  <si>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</si>
  <si>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</si>
  <si>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</si>
  <si>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</si>
  <si>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</si>
  <si>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</si>
  <si>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</si>
  <si>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</si>
  <si>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</si>
  <si>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</si>
  <si>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</si>
  <si>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</si>
  <si>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</si>
  <si>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</si>
  <si>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</si>
  <si>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</si>
  <si>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</si>
  <si>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</si>
  <si>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</si>
  <si>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</si>
  <si>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</si>
  <si>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</si>
  <si>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</si>
  <si>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</si>
  <si>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</si>
  <si>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</si>
  <si>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</si>
  <si>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</si>
  <si>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</si>
  <si>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</si>
  <si>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</si>
  <si>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</si>
  <si>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</si>
  <si>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</si>
  <si>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</si>
  <si>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</si>
  <si>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</si>
  <si>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</si>
  <si>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</si>
  <si>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</si>
  <si>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</si>
  <si>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</si>
  <si>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</si>
  <si>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</si>
  <si>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</si>
  <si>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</si>
  <si>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</si>
  <si>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</si>
  <si>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</si>
  <si>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</si>
  <si>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</si>
  <si>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</si>
  <si>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</si>
  <si>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</si>
  <si>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</si>
  <si>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</si>
  <si>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</si>
  <si>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</si>
  <si>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</si>
  <si>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</si>
  <si>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</si>
  <si>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</si>
  <si>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</si>
  <si>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</si>
  <si>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</si>
  <si>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</si>
  <si>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</si>
  <si>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</si>
  <si>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</si>
  <si>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</si>
  <si>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</si>
  <si>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</si>
  <si>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</si>
  <si>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</si>
  <si>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</si>
  <si>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</si>
  <si>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</si>
  <si>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</si>
  <si>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</si>
  <si>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</si>
  <si>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</si>
  <si>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</si>
  <si>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</si>
  <si>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</si>
  <si>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</si>
  <si>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</si>
  <si>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</si>
  <si>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</si>
  <si>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</si>
  <si>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</si>
  <si>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</si>
  <si>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</si>
  <si>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</si>
  <si>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</si>
  <si>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</si>
  <si>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</si>
  <si>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</si>
  <si>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</si>
  <si>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</si>
  <si>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</si>
  <si>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</si>
  <si>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</si>
  <si>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</si>
  <si>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</si>
  <si>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</si>
  <si>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</si>
  <si>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</si>
  <si>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</si>
  <si>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</si>
  <si>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</si>
  <si>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</si>
  <si>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</si>
  <si>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</si>
  <si>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</si>
  <si>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</si>
  <si>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</si>
  <si>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</si>
  <si>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</si>
  <si>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</si>
  <si>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</si>
  <si>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</si>
  <si>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</si>
  <si>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</si>
  <si>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</si>
  <si>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</si>
  <si>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</si>
  <si>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</si>
  <si>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</si>
  <si>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</si>
  <si>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</si>
  <si>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</si>
  <si>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</si>
  <si>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</si>
  <si>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</si>
  <si>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</si>
  <si>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</si>
  <si>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</si>
  <si>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</si>
  <si>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</si>
  <si>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</si>
  <si>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</si>
  <si>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</si>
  <si>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</si>
  <si>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</si>
  <si>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</si>
  <si>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</si>
  <si>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</si>
  <si>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</si>
  <si>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</si>
  <si>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</si>
  <si>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</si>
  <si>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</si>
  <si>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</si>
  <si>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</si>
  <si>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</si>
  <si>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</si>
  <si>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</si>
  <si>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</si>
  <si>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</si>
  <si>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</si>
  <si>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</si>
  <si>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</si>
  <si>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</si>
  <si>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</si>
  <si>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</si>
  <si>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</si>
  <si>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</si>
  <si>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</si>
  <si>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</si>
  <si>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</si>
  <si>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</si>
  <si>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</si>
  <si>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</si>
  <si>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</si>
  <si>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</si>
  <si>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</si>
  <si>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</si>
  <si>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</si>
  <si>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</si>
  <si>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</si>
  <si>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</si>
  <si>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</si>
  <si>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</si>
  <si>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</si>
  <si>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</si>
  <si>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</si>
  <si>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</si>
  <si>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</si>
  <si>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</si>
  <si>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</si>
  <si>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</si>
  <si>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</si>
  <si>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</si>
  <si>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</si>
  <si>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</si>
  <si>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</si>
  <si>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</si>
  <si>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</si>
  <si>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</si>
  <si>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</si>
  <si>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</si>
  <si>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</si>
  <si>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</si>
  <si>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</si>
  <si>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</si>
  <si>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</si>
  <si>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</si>
  <si>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</si>
  <si>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</si>
  <si>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</si>
  <si>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</si>
  <si>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</si>
  <si>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</si>
  <si>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</si>
  <si>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</si>
  <si>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</si>
  <si>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</si>
  <si>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</si>
  <si>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</si>
  <si>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</si>
  <si>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</si>
  <si>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</si>
  <si>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</si>
  <si>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</si>
  <si>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</si>
  <si>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</si>
  <si>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</si>
  <si>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</si>
  <si>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</si>
  <si>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</si>
  <si>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</si>
  <si>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</si>
  <si>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</si>
  <si>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</si>
  <si>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</si>
  <si>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</si>
  <si>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</si>
  <si>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</si>
  <si>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</si>
  <si>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</si>
  <si>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</si>
  <si>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</si>
  <si>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</si>
  <si>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</si>
  <si>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</si>
  <si>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</si>
  <si>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</si>
  <si>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</si>
  <si>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</si>
  <si>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</si>
  <si>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</si>
  <si>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</si>
  <si>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</si>
  <si>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</si>
  <si>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</si>
  <si>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</si>
  <si>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</si>
  <si>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</si>
  <si>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</si>
  <si>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</si>
  <si>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</si>
  <si>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</si>
  <si>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</si>
  <si>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</si>
  <si>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</si>
  <si>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</si>
  <si>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</si>
  <si>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</si>
  <si>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</si>
  <si>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</si>
  <si>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</si>
  <si>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</si>
  <si>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</si>
  <si>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</si>
  <si>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</si>
  <si>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</si>
  <si>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</si>
  <si>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</si>
  <si>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</si>
  <si>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</si>
  <si>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</si>
  <si>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</si>
  <si>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</si>
  <si>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</si>
  <si>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</si>
  <si>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</si>
  <si>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</si>
  <si>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</si>
  <si>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</si>
  <si>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</si>
  <si>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</si>
  <si>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</si>
  <si>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</si>
  <si>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</si>
  <si>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</si>
  <si>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</si>
  <si>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</si>
  <si>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</si>
  <si>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</si>
  <si>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</si>
  <si>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</si>
  <si>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</si>
  <si>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</si>
  <si>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</si>
  <si>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</si>
  <si>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</si>
  <si>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</si>
  <si>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</si>
  <si>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</si>
  <si>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</si>
  <si>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</si>
  <si>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</si>
  <si>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</si>
  <si>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</si>
  <si>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</si>
  <si>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</si>
  <si>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</si>
  <si>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</si>
  <si>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</si>
  <si>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</si>
  <si>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</si>
  <si>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</si>
  <si>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</si>
  <si>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</si>
  <si>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</si>
  <si>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</si>
  <si>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</si>
  <si>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</si>
  <si>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</si>
  <si>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</si>
  <si>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</si>
  <si>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</si>
  <si>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</si>
  <si>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</si>
  <si>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</si>
  <si>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</si>
  <si>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</si>
  <si>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</si>
  <si>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</si>
  <si>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</si>
  <si>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</si>
  <si>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</si>
  <si>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</si>
  <si>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</si>
  <si>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</si>
  <si>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</si>
  <si>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</si>
  <si>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</si>
  <si>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</si>
  <si>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</si>
  <si>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</si>
  <si>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</si>
  <si>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</si>
  <si>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</si>
  <si>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</si>
  <si>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</si>
  <si>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</si>
  <si>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</si>
  <si>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</si>
  <si>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</si>
  <si>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</si>
  <si>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</si>
  <si>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</si>
  <si>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</si>
  <si>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</si>
  <si>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</si>
  <si>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</si>
  <si>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</si>
  <si>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</si>
  <si>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</si>
  <si>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</si>
  <si>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</si>
  <si>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</si>
  <si>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</si>
  <si>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</si>
  <si>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</si>
  <si>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</si>
  <si>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</si>
  <si>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</si>
  <si>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</si>
  <si>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</si>
  <si>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</si>
  <si>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</si>
  <si>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</si>
  <si>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</si>
  <si>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</si>
  <si>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</si>
  <si>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</si>
  <si>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</si>
  <si>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</si>
  <si>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</si>
  <si>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</si>
  <si>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</si>
  <si>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</si>
  <si>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</si>
  <si>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</si>
  <si>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</si>
  <si>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</si>
  <si>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</si>
  <si>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</si>
  <si>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</si>
  <si>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</si>
  <si>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</si>
  <si>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</si>
  <si>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</si>
  <si>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</si>
  <si>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</si>
  <si>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</si>
  <si>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</si>
  <si>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</si>
  <si>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</si>
  <si>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</si>
  <si>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</si>
  <si>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</si>
  <si>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</si>
  <si>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</si>
  <si>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</si>
  <si>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</si>
  <si>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</si>
  <si>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</si>
  <si>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</si>
  <si>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</si>
  <si>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</si>
  <si>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</si>
  <si>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</si>
  <si>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</si>
  <si>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</si>
  <si>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</si>
  <si>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</si>
  <si>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</si>
  <si>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</si>
  <si>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</si>
  <si>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</si>
  <si>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</si>
  <si>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</si>
  <si>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</si>
  <si>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</si>
  <si>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</si>
  <si>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</si>
  <si>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</si>
  <si>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</si>
  <si>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</si>
  <si>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</si>
  <si>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</si>
  <si>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</si>
  <si>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</si>
  <si>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</si>
  <si>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</si>
  <si>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</si>
  <si>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</si>
  <si>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</si>
  <si>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</si>
  <si>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</si>
  <si>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</si>
  <si>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</si>
  <si>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</si>
  <si>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</si>
  <si>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</si>
  <si>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</si>
  <si>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</si>
  <si>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</si>
  <si>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</si>
  <si>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</si>
  <si>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</si>
  <si>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</si>
  <si>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</si>
  <si>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</si>
  <si>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</si>
  <si>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</si>
  <si>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</si>
  <si>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</si>
  <si>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</si>
  <si>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</si>
  <si>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</si>
  <si>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</si>
  <si>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</si>
  <si>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</si>
  <si>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</si>
  <si>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</si>
  <si>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</si>
  <si>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</si>
  <si>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</si>
  <si>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</si>
  <si>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</si>
  <si>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</si>
  <si>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</si>
  <si>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</si>
  <si>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</si>
  <si>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</si>
  <si>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</si>
  <si>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</si>
  <si>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</si>
  <si>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</si>
  <si>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</si>
  <si>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</si>
  <si>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</si>
  <si>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</si>
  <si>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</si>
  <si>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</si>
  <si>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</si>
  <si>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</si>
  <si>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</si>
  <si>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</si>
  <si>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</si>
  <si>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</si>
  <si>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</si>
  <si>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</si>
  <si>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</si>
  <si>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</si>
  <si>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</si>
  <si>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</si>
  <si>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</si>
  <si>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</si>
  <si>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</si>
  <si>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</si>
  <si>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</si>
  <si>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</si>
  <si>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</si>
  <si>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</si>
  <si>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</si>
  <si>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</si>
  <si>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</si>
  <si>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</si>
  <si>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</si>
  <si>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</si>
  <si>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</si>
  <si>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</si>
  <si>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</si>
  <si>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</si>
  <si>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</si>
  <si>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</si>
  <si>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</si>
  <si>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</si>
  <si>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</si>
  <si>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</si>
  <si>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</si>
  <si>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</si>
  <si>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</si>
  <si>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</si>
  <si>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</si>
  <si>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</si>
  <si>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</si>
  <si>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</si>
  <si>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</si>
  <si>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</si>
  <si>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</si>
  <si>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</si>
  <si>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</si>
  <si>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</si>
  <si>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</si>
  <si>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</si>
  <si>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</si>
  <si>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</si>
  <si>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</si>
  <si>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</si>
  <si>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</si>
  <si>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</si>
  <si>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</si>
  <si>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</si>
  <si>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</si>
  <si>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</si>
  <si>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</si>
  <si>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</si>
  <si>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</si>
  <si>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</si>
  <si>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</si>
  <si>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</si>
  <si>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</si>
  <si>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</si>
  <si>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</si>
  <si>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</si>
  <si>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</si>
  <si>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</si>
  <si>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</si>
  <si>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</si>
  <si>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</si>
  <si>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</si>
  <si>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</si>
  <si>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</si>
  <si>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</si>
  <si>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</si>
  <si>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</si>
  <si>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</si>
  <si>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</si>
  <si>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</si>
  <si>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</si>
  <si>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</si>
  <si>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</si>
  <si>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</si>
  <si>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</si>
  <si>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</si>
  <si>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</si>
  <si>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</si>
  <si>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</si>
  <si>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</si>
  <si>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</si>
  <si>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</si>
  <si>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</si>
  <si>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</si>
  <si>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</si>
  <si>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</si>
  <si>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</si>
  <si>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</si>
  <si>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</si>
  <si>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</si>
  <si>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</si>
  <si>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</si>
  <si>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</si>
  <si>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</si>
  <si>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</si>
  <si>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</si>
  <si>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</si>
  <si>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</si>
  <si>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</si>
  <si>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</si>
  <si>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</si>
  <si>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</si>
  <si>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</si>
  <si>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</si>
  <si>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</si>
  <si>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</si>
  <si>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</si>
  <si>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</si>
  <si>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</si>
  <si>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</si>
  <si>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</si>
  <si>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</si>
  <si>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</si>
  <si>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</si>
  <si>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</si>
  <si>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</si>
  <si>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</si>
  <si>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</si>
  <si>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</si>
  <si>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</si>
  <si>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</si>
  <si>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</si>
  <si>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</si>
  <si>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</si>
  <si>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</si>
  <si>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</si>
  <si>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</si>
  <si>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</si>
  <si>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</si>
  <si>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</si>
  <si>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</si>
  <si>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</si>
  <si>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</si>
  <si>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</si>
  <si>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</si>
  <si>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</si>
  <si>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</si>
  <si>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</si>
  <si>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</si>
  <si>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</si>
  <si>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</si>
  <si>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</si>
  <si>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</si>
  <si>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</si>
  <si>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</si>
  <si>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</si>
  <si>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</si>
  <si>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</si>
  <si>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</si>
  <si>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</si>
  <si>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</si>
  <si>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</si>
  <si>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</si>
  <si>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</si>
  <si>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</si>
  <si>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</si>
  <si>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</si>
  <si>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</si>
  <si>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</si>
  <si>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</si>
  <si>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</si>
  <si>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</si>
  <si>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</si>
  <si>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</si>
  <si>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</si>
  <si>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</si>
  <si>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</si>
  <si>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</si>
  <si>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</si>
  <si>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</si>
  <si>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</si>
  <si>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</si>
  <si>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</si>
  <si>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</si>
  <si>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</si>
  <si>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</si>
  <si>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</si>
  <si>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</si>
  <si>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</si>
  <si>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</si>
  <si>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</si>
  <si>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</si>
  <si>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</si>
  <si>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</si>
  <si>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</si>
  <si>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</si>
  <si>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</si>
  <si>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</si>
  <si>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</si>
  <si>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</si>
  <si>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</si>
  <si>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</si>
  <si>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</si>
  <si>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</si>
  <si>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</si>
  <si>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</si>
  <si>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</si>
  <si>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</si>
  <si>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</si>
  <si>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</si>
  <si>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</si>
  <si>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</si>
  <si>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</si>
  <si>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</si>
  <si>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</si>
  <si>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</si>
  <si>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</si>
  <si>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</si>
  <si>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</si>
  <si>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</si>
  <si>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</si>
  <si>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</si>
  <si>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</si>
  <si>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</si>
  <si>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</si>
  <si>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</si>
  <si>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</si>
  <si>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</si>
  <si>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</si>
  <si>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</si>
  <si>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</si>
  <si>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</si>
  <si>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</si>
  <si>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</si>
  <si>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</si>
  <si>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</si>
  <si>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</si>
  <si>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</si>
  <si>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</si>
  <si>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</si>
  <si>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</si>
  <si>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</si>
  <si>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</si>
  <si>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</si>
  <si>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</si>
  <si>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</si>
  <si>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</si>
  <si>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</si>
  <si>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</si>
  <si>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</si>
  <si>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</si>
  <si>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</si>
  <si>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</si>
  <si>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</si>
  <si>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</si>
  <si>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</si>
  <si>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</si>
  <si>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</si>
  <si>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</si>
  <si>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</si>
  <si>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</si>
  <si>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</si>
  <si>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</si>
  <si>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</si>
  <si>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</si>
  <si>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</si>
  <si>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</si>
  <si>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</si>
  <si>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</si>
  <si>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</si>
  <si>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</si>
  <si>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</si>
  <si>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</si>
  <si>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</si>
  <si>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</si>
  <si>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</si>
  <si>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</si>
  <si>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</si>
  <si>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</si>
  <si>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</si>
  <si>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</si>
  <si>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</si>
  <si>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</si>
  <si>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</si>
  <si>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</si>
  <si>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</si>
  <si>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</si>
  <si>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</si>
  <si>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</si>
  <si>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</si>
  <si>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</si>
  <si>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</si>
  <si>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</si>
  <si>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</si>
  <si>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</si>
  <si>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</si>
  <si>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</si>
  <si>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</si>
  <si>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</si>
  <si>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</si>
  <si>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</si>
  <si>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</si>
  <si>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</si>
  <si>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</si>
  <si>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</si>
  <si>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</si>
  <si>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</si>
  <si>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</si>
  <si>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</si>
  <si>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</si>
  <si>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</si>
  <si>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</si>
  <si>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</si>
  <si>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</si>
  <si>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</si>
  <si>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</si>
  <si>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</si>
  <si>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</si>
  <si>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</si>
  <si>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</si>
  <si>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</si>
  <si>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</si>
  <si>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</si>
  <si>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</si>
  <si>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</si>
  <si>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</si>
  <si>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</si>
  <si>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</si>
  <si>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</si>
  <si>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</si>
  <si>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</si>
  <si>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</si>
  <si>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</si>
  <si>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</si>
  <si>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</si>
  <si>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</si>
  <si>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</si>
  <si>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</si>
  <si>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</si>
  <si>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</si>
  <si>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</si>
  <si>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</si>
  <si>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</si>
  <si>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</si>
  <si>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</si>
  <si>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</si>
  <si>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</si>
  <si>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</si>
  <si>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</si>
  <si>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</si>
  <si>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</si>
  <si>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</si>
  <si>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</si>
  <si>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</si>
  <si>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</si>
  <si>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</si>
  <si>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</si>
  <si>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</si>
  <si>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</si>
  <si>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</si>
  <si>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</si>
  <si>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</si>
  <si>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</si>
  <si>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</si>
  <si>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</si>
  <si>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</si>
  <si>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</si>
  <si>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</si>
  <si>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</si>
  <si>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</si>
  <si>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</si>
  <si>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</si>
  <si>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</si>
  <si>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</si>
  <si>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</si>
  <si>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</si>
  <si>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</si>
  <si>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</si>
  <si>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</si>
  <si>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</si>
  <si>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</si>
  <si>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</si>
  <si>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</si>
  <si>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</si>
  <si>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</si>
  <si>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</si>
  <si>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</si>
  <si>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</si>
  <si>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</si>
  <si>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</si>
  <si>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</si>
  <si>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</si>
  <si>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</si>
  <si>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</si>
  <si>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</si>
  <si>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</si>
  <si>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</si>
  <si>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</si>
  <si>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</si>
  <si>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</si>
  <si>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</si>
  <si>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</si>
  <si>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</si>
  <si>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</si>
  <si>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</si>
  <si>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</si>
  <si>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</si>
  <si>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</si>
  <si>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</si>
  <si>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</si>
  <si>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</si>
  <si>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</si>
  <si>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</si>
  <si>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</si>
  <si>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</si>
  <si>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</si>
  <si>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</si>
  <si>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</si>
  <si>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</si>
  <si>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</si>
  <si>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</si>
  <si>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</si>
  <si>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</si>
  <si>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</si>
  <si>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</si>
  <si>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</si>
  <si>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</si>
  <si>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</si>
  <si>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</si>
  <si>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</si>
  <si>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</si>
  <si>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</si>
  <si>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</si>
  <si>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</si>
  <si>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</si>
  <si>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</si>
  <si>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</si>
  <si>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</si>
  <si>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</si>
  <si>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</si>
  <si>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</si>
  <si>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</si>
  <si>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</si>
  <si>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</si>
  <si>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</si>
  <si>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</si>
  <si>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</si>
  <si>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</si>
  <si>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</si>
  <si>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</si>
  <si>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</si>
  <si>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</si>
  <si>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</si>
  <si>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</si>
  <si>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</si>
  <si>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</si>
  <si>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</si>
  <si>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</si>
  <si>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</si>
  <si>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</si>
  <si>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</si>
  <si>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</si>
  <si>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</si>
  <si>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</si>
  <si>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</si>
  <si>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</si>
  <si>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</si>
  <si>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</si>
  <si>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</si>
  <si>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</si>
  <si>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</si>
  <si>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</si>
  <si>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</si>
  <si>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</si>
  <si>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</si>
  <si>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</si>
  <si>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</si>
  <si>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</si>
  <si>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</si>
  <si>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</si>
  <si>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</si>
  <si>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</si>
  <si>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</si>
  <si>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</si>
  <si>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</si>
  <si>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</si>
  <si>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</si>
  <si>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</si>
  <si>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</si>
  <si>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</si>
  <si>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</si>
  <si>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</si>
  <si>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</si>
  <si>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</si>
  <si>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</si>
  <si>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</si>
  <si>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</si>
  <si>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</si>
  <si>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</si>
  <si>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</si>
  <si>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</si>
  <si>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</si>
  <si>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</si>
  <si>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</si>
  <si>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</si>
  <si>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</si>
  <si>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</si>
  <si>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</si>
  <si>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</si>
  <si>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</si>
  <si>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</si>
  <si>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</si>
  <si>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</si>
  <si>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</si>
  <si>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</si>
  <si>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</si>
  <si>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</si>
  <si>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</si>
  <si>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</si>
  <si>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</si>
  <si>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</si>
  <si>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</si>
  <si>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</si>
  <si>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</si>
  <si>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</si>
  <si>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</si>
  <si>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</si>
  <si>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</si>
  <si>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</si>
  <si>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</si>
  <si>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</si>
  <si>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</si>
  <si>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</si>
  <si>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</si>
  <si>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</si>
  <si>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</si>
  <si>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</si>
  <si>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</si>
  <si>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</si>
  <si>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</si>
  <si>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</si>
  <si>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</si>
  <si>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</si>
  <si>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</si>
  <si>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</si>
  <si>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</si>
  <si>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</si>
  <si>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</si>
  <si>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</si>
  <si>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</si>
  <si>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</si>
  <si>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</si>
  <si>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</si>
  <si>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</si>
  <si>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</si>
  <si>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</si>
  <si>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</si>
  <si>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</si>
  <si>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</si>
  <si>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</si>
  <si>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</si>
  <si>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</si>
  <si>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</si>
  <si>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</si>
  <si>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</si>
  <si>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</si>
  <si>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</si>
  <si>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</si>
  <si>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</si>
  <si>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</si>
  <si>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</si>
  <si>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</si>
  <si>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</si>
  <si>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</si>
  <si>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</si>
  <si>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</si>
  <si>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</si>
  <si>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</si>
  <si>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</si>
  <si>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</si>
  <si>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</si>
  <si>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</si>
  <si>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</si>
  <si>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</si>
  <si>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</si>
  <si>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</si>
  <si>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</si>
  <si>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</si>
  <si>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</si>
  <si>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</si>
  <si>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</si>
  <si>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</si>
  <si>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</si>
  <si>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</si>
  <si>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</si>
  <si>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</si>
  <si>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</si>
  <si>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</si>
  <si>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</si>
  <si>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</si>
  <si>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</si>
  <si>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</si>
  <si>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</si>
  <si>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</si>
  <si>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</si>
  <si>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</si>
  <si>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</si>
  <si>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</si>
  <si>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</si>
  <si>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</si>
  <si>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</si>
  <si>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</si>
  <si>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</si>
  <si>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</si>
  <si>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</si>
  <si>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</si>
  <si>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</si>
  <si>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</si>
  <si>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</si>
  <si>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</si>
  <si>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</si>
  <si>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</si>
  <si>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</si>
  <si>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</si>
  <si>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</si>
  <si>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</si>
  <si>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</si>
  <si>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</si>
  <si>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</si>
  <si>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</si>
  <si>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</si>
  <si>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</si>
  <si>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</si>
  <si>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</si>
  <si>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</si>
  <si>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</si>
  <si>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</si>
  <si>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</si>
  <si>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</si>
  <si>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</si>
  <si>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</si>
  <si>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</si>
  <si>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</si>
  <si>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</si>
  <si>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</si>
  <si>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</si>
  <si>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</si>
  <si>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</si>
  <si>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</si>
  <si>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</si>
  <si>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</si>
  <si>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</si>
  <si>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</si>
  <si>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</si>
  <si>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</si>
  <si>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</si>
  <si>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</si>
  <si>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</si>
  <si>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</si>
  <si>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</si>
  <si>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</si>
  <si>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</si>
  <si>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</si>
  <si>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</si>
  <si>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</si>
  <si>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</si>
  <si>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</si>
  <si>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</si>
  <si>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</si>
  <si>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</si>
  <si>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</si>
  <si>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</si>
  <si>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</si>
  <si>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</si>
  <si>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</si>
  <si>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</si>
  <si>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</si>
  <si>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</si>
  <si>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</si>
  <si>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</si>
  <si>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</si>
  <si>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</si>
  <si>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</si>
  <si>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</si>
  <si>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</si>
  <si>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</si>
  <si>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</si>
  <si>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</si>
  <si>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</si>
  <si>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</si>
  <si>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</si>
  <si>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</si>
  <si>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</si>
  <si>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</si>
  <si>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</si>
  <si>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</si>
  <si>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</si>
  <si>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</si>
  <si>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</si>
  <si>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</si>
  <si>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</si>
  <si>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</si>
  <si>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</si>
  <si>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</si>
  <si>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</si>
  <si>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</si>
  <si>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</si>
  <si>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</si>
  <si>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</si>
  <si>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</si>
  <si>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</si>
  <si>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</si>
  <si>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</si>
  <si>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</si>
  <si>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</si>
  <si>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</si>
  <si>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</si>
  <si>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</si>
  <si>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</si>
  <si>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</si>
  <si>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</si>
  <si>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</si>
  <si>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</si>
  <si>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</si>
  <si>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</si>
  <si>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</si>
  <si>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</si>
  <si>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</si>
  <si>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</si>
  <si>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</si>
  <si>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</si>
  <si>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</si>
  <si>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</si>
  <si>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</si>
  <si>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</si>
  <si>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</si>
  <si>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</si>
  <si>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</si>
  <si>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</si>
  <si>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</si>
  <si>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</si>
  <si>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</si>
  <si>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</si>
  <si>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</si>
  <si>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</si>
  <si>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</si>
  <si>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</si>
  <si>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</si>
  <si>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</si>
  <si>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</si>
  <si>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</si>
  <si>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</si>
  <si>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</si>
  <si>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</si>
  <si>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</si>
  <si>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</si>
  <si>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</si>
  <si>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</si>
  <si>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</si>
  <si>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</si>
  <si>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</si>
  <si>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</si>
  <si>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</si>
  <si>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</si>
  <si>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</si>
  <si>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</si>
  <si>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</si>
  <si>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</si>
  <si>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</si>
  <si>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</si>
  <si>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</si>
  <si>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</si>
  <si>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</si>
  <si>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</si>
  <si>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</si>
  <si>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</si>
  <si>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</si>
  <si>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</si>
  <si>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</si>
  <si>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</si>
  <si>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</si>
  <si>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</si>
  <si>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</si>
  <si>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</si>
  <si>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</si>
  <si>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</si>
  <si>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</si>
  <si>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</si>
  <si>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</si>
  <si>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</si>
  <si>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</si>
  <si>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</si>
  <si>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</si>
  <si>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</si>
  <si>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</si>
  <si>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</si>
  <si>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</si>
  <si>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</si>
  <si>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</si>
  <si>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</si>
  <si>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</si>
  <si>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</si>
  <si>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</si>
  <si>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</si>
  <si>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</si>
  <si>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</si>
  <si>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</si>
  <si>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</si>
  <si>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</si>
  <si>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</si>
  <si>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</si>
  <si>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</si>
  <si>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</si>
  <si>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</si>
  <si>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</si>
  <si>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</si>
  <si>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</si>
  <si>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</si>
  <si>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</si>
  <si>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</si>
  <si>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</si>
  <si>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</si>
  <si>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</si>
  <si>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</si>
  <si>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</si>
  <si>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</si>
  <si>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</si>
  <si>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</si>
  <si>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</si>
  <si>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</si>
  <si>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</si>
  <si>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</si>
  <si>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</si>
  <si>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</si>
  <si>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</si>
  <si>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</si>
  <si>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</si>
  <si>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</si>
  <si>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</si>
  <si>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</si>
  <si>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</si>
  <si>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</si>
  <si>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</si>
  <si>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</si>
  <si>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</si>
  <si>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</si>
  <si>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</si>
  <si>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</si>
  <si>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</si>
  <si>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</si>
  <si>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</si>
  <si>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</si>
  <si>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</si>
  <si>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</si>
  <si>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</si>
  <si>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</si>
  <si>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</si>
  <si>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</si>
  <si>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</si>
  <si>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</si>
  <si>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</si>
  <si>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</si>
  <si>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</si>
  <si>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</si>
  <si>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</si>
  <si>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</si>
  <si>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</si>
  <si>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</si>
  <si>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</si>
  <si>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</si>
  <si>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</si>
  <si>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</si>
  <si>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</si>
  <si>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</si>
  <si>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</si>
  <si>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</si>
  <si>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</si>
  <si>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</si>
  <si>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</si>
  <si>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</si>
  <si>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</si>
  <si>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</si>
  <si>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</si>
  <si>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</si>
  <si>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</si>
  <si>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</si>
  <si>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</si>
  <si>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</si>
  <si>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</si>
  <si>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</si>
  <si>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</si>
  <si>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</si>
  <si>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</si>
  <si>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</si>
  <si>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</si>
  <si>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</si>
  <si>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</si>
  <si>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</si>
  <si>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</si>
  <si>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</si>
  <si>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</si>
  <si>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</si>
  <si>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</si>
  <si>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</si>
  <si>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</si>
  <si>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</si>
  <si>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</si>
  <si>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</si>
  <si>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</si>
  <si>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</si>
  <si>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</si>
  <si>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</si>
  <si>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</si>
  <si>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</si>
  <si>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</si>
  <si>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</si>
  <si>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</si>
  <si>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</si>
  <si>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</si>
  <si>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</si>
  <si>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</si>
  <si>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</si>
  <si>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</si>
  <si>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</si>
  <si>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</si>
  <si>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</si>
  <si>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</si>
  <si>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</si>
  <si>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</si>
  <si>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</si>
  <si>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</si>
  <si>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</si>
  <si>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</si>
  <si>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</si>
  <si>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</si>
  <si>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</si>
  <si>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</si>
  <si>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</si>
  <si>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</si>
  <si>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</si>
  <si>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</si>
  <si>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</si>
  <si>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</si>
  <si>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</si>
  <si>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</si>
  <si>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</si>
  <si>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</si>
  <si>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</si>
  <si>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</si>
  <si>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</si>
  <si>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</si>
  <si>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</si>
  <si>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</si>
  <si>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</si>
  <si>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</si>
  <si>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</si>
  <si>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</si>
  <si>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</si>
  <si>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</si>
  <si>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</si>
  <si>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</si>
  <si>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</si>
  <si>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</si>
  <si>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</si>
  <si>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</si>
  <si>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</si>
  <si>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</si>
  <si>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</si>
  <si>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</si>
  <si>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</si>
  <si>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</si>
  <si>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</si>
  <si>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</si>
  <si>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</si>
  <si>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</si>
  <si>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</si>
  <si>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</si>
  <si>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</si>
  <si>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</si>
  <si>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</si>
  <si>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</si>
  <si>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</si>
  <si>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</si>
  <si>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</si>
  <si>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</si>
  <si>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</si>
  <si>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</si>
  <si>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</si>
  <si>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</si>
  <si>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</si>
  <si>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</si>
  <si>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</si>
  <si>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</si>
  <si>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</si>
  <si>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</si>
  <si>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</si>
  <si>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</si>
  <si>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</si>
  <si>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</si>
  <si>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</si>
  <si>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</si>
  <si>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</si>
  <si>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</si>
  <si>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</si>
  <si>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</si>
  <si>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</si>
  <si>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</si>
  <si>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</si>
  <si>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</si>
  <si>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</si>
  <si>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</si>
  <si>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</si>
  <si>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</si>
  <si>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</si>
  <si>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</si>
  <si>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</si>
  <si>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</si>
  <si>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</si>
  <si>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</si>
  <si>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</si>
  <si>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</si>
  <si>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</si>
  <si>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</si>
  <si>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</si>
  <si>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</si>
  <si>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</si>
  <si>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</si>
  <si>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</si>
  <si>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</si>
  <si>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</si>
  <si>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</si>
  <si>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</si>
  <si>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</si>
  <si>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</si>
  <si>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</si>
  <si>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</si>
  <si>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</si>
  <si>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</si>
  <si>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</si>
  <si>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</si>
  <si>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</si>
  <si>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</si>
  <si>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</si>
  <si>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</si>
  <si>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</si>
  <si>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</si>
  <si>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</si>
  <si>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</si>
  <si>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</si>
  <si>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</si>
  <si>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</si>
  <si>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</si>
  <si>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</si>
  <si>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</si>
  <si>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</si>
  <si>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</si>
  <si>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</si>
  <si>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</si>
  <si>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</si>
  <si>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</si>
  <si>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</si>
  <si>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</si>
  <si>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</si>
  <si>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</si>
  <si>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</si>
  <si>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</si>
  <si>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</si>
  <si>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</si>
  <si>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</si>
  <si>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</si>
  <si>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</si>
  <si>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</si>
  <si>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</si>
  <si>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</si>
  <si>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</si>
  <si>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</si>
  <si>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</si>
  <si>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</si>
  <si>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</si>
  <si>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</si>
  <si>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</si>
  <si>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</si>
  <si>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</si>
  <si>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</si>
  <si>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</si>
  <si>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</si>
  <si>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</si>
  <si>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</si>
  <si>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</si>
  <si>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</si>
  <si>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</si>
  <si>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</si>
  <si>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</si>
  <si>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</si>
  <si>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</si>
  <si>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</si>
  <si>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</si>
  <si>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</si>
  <si>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</si>
  <si>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</si>
  <si>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</si>
  <si>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</si>
  <si>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</si>
  <si>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</si>
  <si>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</si>
  <si>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</si>
  <si>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</si>
  <si>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</si>
  <si>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</si>
  <si>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</si>
  <si>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</si>
  <si>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</si>
  <si>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</si>
  <si>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</si>
  <si>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</si>
  <si>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</si>
  <si>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</si>
  <si>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</si>
  <si>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</si>
  <si>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</si>
  <si>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</si>
  <si>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</si>
  <si>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</si>
  <si>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</si>
  <si>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</si>
  <si>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</si>
  <si>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</si>
  <si>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</si>
  <si>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</si>
  <si>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</si>
  <si>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</si>
  <si>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</si>
  <si>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</si>
  <si>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</si>
  <si>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</si>
  <si>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</si>
  <si>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</si>
  <si>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</si>
  <si>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</si>
  <si>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</si>
  <si>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</si>
  <si>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</si>
  <si>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</si>
  <si>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</si>
  <si>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</si>
  <si>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</si>
  <si>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</si>
  <si>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</si>
  <si>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</si>
  <si>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</si>
  <si>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</si>
  <si>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</si>
  <si>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</si>
  <si>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</si>
  <si>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</si>
  <si>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</si>
  <si>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</si>
  <si>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</si>
  <si>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</si>
  <si>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</si>
  <si>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</si>
  <si>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</si>
  <si>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</si>
  <si>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</si>
  <si>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</si>
  <si>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</si>
  <si>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</si>
  <si>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</si>
  <si>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</si>
  <si>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</si>
  <si>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</si>
  <si>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</si>
  <si>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</si>
  <si>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</si>
  <si>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</si>
  <si>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</si>
  <si>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</si>
  <si>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</si>
  <si>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</si>
  <si>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</si>
  <si>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</si>
  <si>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</si>
  <si>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</si>
  <si>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</si>
  <si>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</si>
  <si>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</si>
  <si>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</si>
  <si>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</si>
  <si>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</si>
  <si>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</si>
  <si>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</si>
  <si>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</si>
  <si>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</si>
  <si>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</si>
  <si>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</si>
  <si>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</si>
  <si>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</si>
  <si>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</si>
  <si>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</si>
  <si>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</si>
  <si>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</si>
  <si>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</si>
  <si>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</si>
  <si>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</si>
  <si>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</si>
  <si>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</si>
  <si>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</si>
  <si>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</si>
  <si>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</si>
  <si>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</si>
  <si>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</si>
  <si>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</si>
  <si>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</si>
  <si>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</si>
  <si>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</si>
  <si>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</si>
  <si>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</si>
  <si>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</si>
  <si>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</si>
  <si>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</si>
  <si>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</si>
  <si>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</si>
  <si>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</si>
  <si>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</si>
  <si>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</si>
  <si>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</si>
  <si>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</si>
  <si>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</si>
  <si>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</si>
  <si>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</si>
  <si>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</si>
  <si>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</si>
  <si>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</si>
  <si>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</si>
  <si>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</si>
  <si>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</si>
  <si>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</si>
  <si>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</si>
  <si>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</si>
  <si>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</si>
  <si>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</si>
  <si>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</si>
  <si>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</si>
  <si>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</si>
  <si>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</si>
  <si>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</si>
  <si>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</si>
  <si>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</si>
  <si>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</si>
  <si>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</si>
  <si>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</si>
  <si>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</si>
  <si>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</si>
  <si>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</si>
  <si>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</si>
  <si>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</si>
  <si>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</si>
  <si>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</si>
  <si>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</si>
  <si>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</si>
  <si>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</si>
  <si>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</si>
  <si>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</si>
  <si>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</si>
  <si>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</si>
  <si>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</si>
  <si>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</si>
  <si>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</si>
  <si>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</si>
  <si>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</si>
  <si>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</si>
  <si>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</si>
  <si>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</si>
  <si>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</si>
  <si>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</si>
  <si>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</si>
  <si>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</si>
  <si>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</si>
  <si>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</si>
  <si>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</si>
  <si>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</si>
  <si>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</si>
  <si>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</si>
  <si>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</si>
  <si>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</si>
  <si>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</si>
  <si>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</si>
  <si>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</si>
  <si>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</si>
  <si>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</si>
  <si>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</si>
  <si>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</si>
  <si>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</si>
  <si>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</si>
  <si>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</si>
  <si>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</si>
  <si>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</si>
  <si>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</si>
  <si>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</si>
  <si>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</si>
  <si>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</si>
  <si>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</si>
  <si>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</si>
  <si>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</si>
  <si>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</si>
  <si>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</si>
  <si>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</si>
  <si>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</si>
  <si>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</si>
  <si>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</si>
  <si>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</si>
  <si>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</si>
  <si>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</si>
  <si>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</si>
  <si>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</si>
  <si>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</si>
  <si>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</si>
  <si>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</si>
  <si>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</si>
  <si>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</si>
  <si>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</si>
  <si>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</si>
  <si>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</si>
  <si>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</si>
  <si>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</si>
  <si>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</si>
  <si>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</si>
  <si>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</si>
  <si>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</si>
  <si>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</si>
  <si>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</si>
  <si>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</si>
  <si>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</si>
  <si>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</si>
  <si>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</si>
  <si>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</si>
  <si>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</si>
  <si>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</si>
  <si>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</si>
  <si>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</si>
  <si>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</si>
  <si>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</si>
  <si>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</si>
  <si>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</si>
  <si>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</si>
  <si>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</si>
  <si>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</si>
  <si>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</si>
  <si>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</si>
  <si>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</si>
  <si>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</si>
  <si>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</si>
  <si>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</si>
  <si>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</si>
  <si>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</si>
  <si>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</si>
  <si>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</si>
  <si>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</si>
  <si>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</si>
  <si>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</si>
  <si>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</si>
  <si>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</si>
  <si>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</si>
  <si>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</si>
  <si>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</si>
  <si>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</si>
  <si>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</si>
  <si>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</si>
  <si>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</si>
  <si>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</si>
  <si>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</si>
  <si>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</si>
  <si>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</si>
  <si>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</si>
  <si>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</si>
  <si>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</si>
  <si>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</si>
  <si>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</si>
  <si>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</si>
  <si>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</si>
  <si>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</si>
  <si>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</si>
  <si>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</si>
  <si>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</si>
  <si>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</si>
  <si>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</si>
  <si>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</si>
  <si>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</si>
  <si>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</si>
  <si>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</si>
  <si>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</si>
  <si>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</si>
  <si>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</si>
  <si>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</si>
  <si>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</si>
  <si>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</si>
  <si>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</si>
  <si>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</si>
  <si>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</si>
  <si>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</si>
  <si>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</si>
  <si>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</si>
  <si>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</si>
  <si>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</si>
  <si>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</si>
  <si>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</si>
  <si>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</si>
  <si>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</si>
  <si>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</si>
  <si>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</si>
  <si>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</si>
  <si>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</si>
  <si>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</si>
  <si>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</si>
  <si>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</si>
  <si>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</si>
  <si>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</si>
  <si>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</si>
  <si>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</si>
  <si>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</si>
  <si>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</si>
  <si>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</si>
  <si>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</si>
  <si>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</si>
  <si>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</si>
  <si>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</si>
  <si>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</si>
  <si>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</si>
  <si>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</si>
  <si>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</si>
  <si>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</si>
  <si>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</si>
  <si>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</si>
  <si>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</si>
  <si>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</si>
  <si>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</si>
  <si>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</si>
  <si>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</si>
  <si>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</si>
  <si>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</si>
  <si>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</si>
  <si>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</si>
  <si>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</si>
  <si>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</si>
  <si>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</si>
  <si>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</si>
  <si>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</si>
  <si>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</si>
  <si>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</si>
  <si>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</si>
  <si>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</si>
  <si>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</si>
  <si>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</si>
  <si>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</si>
  <si>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</si>
  <si>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</si>
  <si>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</si>
  <si>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</si>
  <si>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</si>
  <si>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</si>
  <si>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</si>
  <si>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</si>
  <si>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</si>
  <si>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</si>
  <si>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</si>
  <si>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</si>
  <si>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</si>
  <si>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</si>
  <si>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</si>
  <si>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</si>
  <si>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</si>
  <si>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</si>
  <si>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</si>
  <si>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</si>
  <si>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</si>
  <si>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</si>
  <si>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</si>
  <si>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</si>
  <si>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</si>
  <si>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</si>
  <si>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</si>
  <si>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</si>
  <si>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</si>
  <si>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</si>
  <si>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</si>
  <si>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</si>
  <si>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</si>
  <si>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</si>
  <si>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</si>
  <si>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</si>
  <si>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</si>
  <si>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</si>
  <si>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</si>
  <si>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</si>
  <si>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</si>
  <si>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</si>
  <si>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</si>
  <si>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</si>
  <si>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</si>
  <si>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</si>
  <si>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</si>
  <si>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</si>
  <si>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</si>
  <si>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</si>
  <si>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</si>
  <si>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</si>
  <si>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</si>
  <si>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</si>
  <si>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</si>
  <si>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</si>
  <si>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</si>
  <si>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</si>
  <si>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</si>
  <si>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</si>
  <si>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</si>
  <si>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</si>
  <si>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</si>
  <si>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</si>
  <si>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</si>
  <si>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</si>
  <si>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</si>
  <si>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</si>
  <si>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</si>
  <si>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</si>
  <si>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</si>
  <si>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</si>
  <si>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</si>
  <si>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</si>
  <si>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</si>
  <si>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</si>
  <si>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</si>
  <si>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</si>
  <si>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</si>
  <si>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</si>
  <si>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</si>
  <si>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</si>
  <si>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</si>
  <si>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</si>
  <si>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</si>
  <si>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</si>
  <si>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</si>
  <si>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</si>
  <si>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</si>
  <si>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</si>
  <si>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</si>
  <si>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</si>
  <si>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</si>
  <si>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</si>
  <si>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</si>
  <si>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</si>
  <si>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</si>
  <si>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</si>
  <si>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</si>
  <si>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</si>
  <si>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</si>
  <si>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</si>
  <si>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</si>
  <si>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</si>
  <si>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</si>
  <si>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</si>
  <si>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</si>
  <si>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</si>
  <si>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</si>
  <si>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</si>
  <si>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</si>
  <si>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</si>
  <si>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</si>
  <si>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</si>
  <si>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</si>
  <si>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</si>
  <si>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</si>
  <si>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</si>
  <si>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</si>
  <si>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</si>
  <si>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</si>
  <si>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</si>
  <si>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</si>
  <si>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</si>
  <si>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</si>
  <si>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</si>
  <si>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</si>
  <si>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</si>
  <si>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</si>
  <si>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</si>
  <si>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</si>
  <si>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</si>
  <si>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</si>
  <si>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</si>
  <si>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</si>
  <si>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</si>
  <si>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</si>
  <si>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</si>
  <si>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</si>
  <si>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</si>
  <si>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</si>
  <si>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</si>
  <si>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</si>
  <si>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</si>
  <si>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</si>
  <si>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</si>
  <si>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</si>
  <si>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</si>
  <si>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</si>
  <si>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</si>
  <si>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</si>
  <si>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</si>
  <si>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</si>
  <si>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</si>
  <si>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</si>
  <si>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</si>
  <si>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</si>
  <si>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</si>
  <si>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</si>
  <si>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</si>
  <si>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</si>
  <si>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</si>
  <si>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</si>
  <si>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</si>
  <si>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</si>
  <si>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</si>
  <si>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</si>
  <si>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</si>
  <si>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</si>
  <si>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</si>
  <si>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</si>
  <si>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</si>
  <si>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</si>
  <si>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</si>
  <si>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</si>
  <si>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</si>
  <si>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</si>
  <si>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</si>
  <si>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</si>
  <si>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</si>
  <si>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</si>
  <si>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</si>
  <si>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</si>
  <si>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</si>
  <si>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</si>
  <si>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</si>
  <si>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</si>
  <si>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</si>
  <si>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</si>
  <si>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</si>
  <si>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</si>
  <si>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</si>
  <si>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</si>
  <si>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</si>
  <si>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</si>
  <si>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</si>
  <si>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</si>
  <si>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</si>
  <si>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</si>
  <si>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</si>
  <si>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</si>
  <si>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</si>
  <si>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</si>
  <si>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</si>
  <si>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</si>
  <si>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</si>
  <si>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</si>
  <si>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</si>
  <si>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</si>
  <si>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</si>
  <si>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</si>
  <si>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</si>
  <si>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</si>
  <si>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</si>
  <si>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</si>
  <si>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</si>
  <si>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</si>
  <si>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</si>
  <si>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</si>
  <si>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</si>
  <si>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</si>
  <si>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</si>
  <si>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</si>
  <si>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</si>
  <si>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</si>
  <si>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</si>
  <si>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</si>
  <si>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</si>
  <si>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</si>
  <si>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</si>
  <si>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</si>
  <si>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</si>
  <si>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</si>
  <si>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</si>
  <si>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</si>
  <si>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</si>
  <si>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</si>
  <si>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</si>
  <si>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</si>
  <si>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</si>
  <si>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</si>
  <si>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</si>
  <si>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</si>
  <si>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</si>
  <si>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</si>
  <si>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</si>
  <si>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</si>
  <si>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</si>
  <si>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</si>
  <si>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</si>
  <si>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</si>
  <si>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</si>
  <si>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</si>
  <si>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</si>
  <si>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</si>
  <si>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</si>
  <si>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</si>
  <si>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</si>
  <si>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</si>
  <si>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</si>
  <si>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</si>
  <si>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</si>
  <si>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</si>
  <si>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</si>
  <si>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</si>
  <si>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</si>
  <si>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</si>
  <si>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</si>
  <si>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</si>
  <si>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</si>
  <si>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</si>
  <si>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</si>
  <si>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</si>
  <si>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</si>
  <si>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</si>
  <si>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</si>
  <si>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</si>
  <si>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</si>
  <si>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</si>
  <si>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</si>
  <si>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</si>
  <si>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</si>
  <si>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</si>
  <si>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</si>
  <si>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</si>
  <si>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</si>
  <si>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</si>
  <si>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</si>
  <si>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</si>
  <si>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</si>
  <si>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</si>
  <si>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</si>
  <si>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</si>
  <si>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</si>
  <si>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</si>
  <si>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</si>
  <si>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</si>
  <si>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</si>
  <si>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</si>
  <si>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</si>
  <si>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</si>
  <si>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</si>
  <si>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</si>
  <si>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</si>
  <si>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</si>
  <si>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</si>
  <si>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</si>
  <si>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</si>
  <si>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</si>
  <si>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</si>
  <si>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</si>
  <si>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</si>
  <si>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</si>
  <si>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</si>
  <si>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</si>
  <si>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</si>
  <si>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</si>
  <si>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</si>
  <si>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</si>
  <si>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</si>
  <si>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</si>
  <si>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</si>
  <si>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</si>
  <si>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</si>
  <si>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</si>
  <si>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</si>
  <si>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</si>
  <si>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</si>
  <si>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</si>
  <si>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</si>
  <si>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</si>
  <si>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</si>
  <si>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</si>
  <si>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</si>
  <si>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</si>
  <si>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</si>
  <si>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</si>
  <si>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</si>
  <si>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</si>
  <si>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</si>
  <si>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</si>
  <si>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</si>
  <si>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</si>
  <si>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</si>
  <si>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</si>
  <si>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</si>
  <si>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</si>
  <si>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</si>
  <si>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</si>
  <si>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</si>
  <si>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</si>
  <si>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</si>
  <si>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</si>
  <si>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</si>
  <si>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</si>
  <si>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</si>
  <si>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</si>
  <si>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</si>
  <si>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</si>
  <si>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</si>
  <si>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</si>
  <si>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</si>
  <si>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</si>
  <si>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</si>
  <si>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</si>
  <si>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</si>
  <si>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</si>
  <si>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</si>
  <si>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</si>
  <si>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</si>
  <si>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</si>
  <si>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</si>
  <si>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</si>
  <si>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</si>
  <si>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</si>
  <si>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</si>
  <si>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</si>
  <si>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</si>
  <si>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</si>
  <si>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</si>
  <si>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</si>
  <si>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</si>
  <si>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</si>
  <si>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</si>
  <si>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</si>
  <si>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</si>
  <si>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</si>
  <si>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</si>
  <si>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</si>
  <si>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</si>
  <si>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</si>
  <si>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</si>
  <si>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</si>
  <si>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</si>
  <si>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</si>
  <si>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</si>
  <si>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</si>
  <si>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</si>
  <si>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</si>
  <si>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</si>
  <si>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</si>
  <si>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</si>
  <si>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</si>
  <si>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</si>
  <si>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</si>
  <si>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</si>
  <si>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</si>
  <si>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</si>
  <si>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</si>
  <si>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</si>
  <si>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</si>
  <si>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</si>
  <si>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</si>
  <si>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</si>
  <si>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</si>
  <si>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</si>
  <si>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</si>
  <si>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</si>
  <si>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</si>
  <si>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</si>
  <si>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</si>
  <si>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</si>
  <si>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</si>
  <si>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</si>
  <si>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</si>
  <si>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</si>
  <si>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</si>
  <si>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</si>
  <si>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</si>
  <si>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</si>
  <si>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</si>
  <si>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</si>
  <si>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</si>
  <si>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</si>
  <si>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</si>
  <si>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</si>
  <si>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</si>
  <si>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</si>
  <si>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</si>
  <si>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</si>
  <si>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</si>
  <si>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</si>
  <si>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</si>
  <si>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</si>
  <si>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</si>
  <si>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</si>
  <si>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</si>
  <si>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</si>
  <si>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</si>
  <si>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</si>
  <si>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</si>
  <si>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</si>
  <si>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</si>
  <si>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</si>
  <si>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</si>
  <si>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</si>
  <si>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</si>
  <si>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</si>
  <si>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</si>
  <si>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</si>
  <si>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</si>
  <si>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</si>
  <si>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</si>
  <si>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</si>
  <si>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</si>
  <si>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</si>
  <si>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</si>
  <si>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</si>
  <si>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</si>
  <si>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</si>
  <si>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</si>
  <si>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</si>
  <si>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</si>
  <si>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</si>
  <si>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</si>
  <si>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</si>
  <si>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</si>
  <si>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</si>
  <si>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</si>
  <si>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</si>
  <si>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</si>
  <si>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</si>
  <si>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</si>
  <si>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</si>
  <si>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</si>
  <si>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</si>
  <si>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</si>
  <si>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</si>
  <si>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</si>
  <si>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</si>
  <si>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</si>
  <si>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</si>
  <si>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</si>
  <si>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</si>
  <si>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</si>
  <si>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</si>
  <si>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</si>
  <si>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</si>
  <si>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</si>
  <si>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</si>
  <si>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</si>
  <si>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</si>
  <si>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</si>
  <si>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</si>
  <si>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</si>
  <si>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</si>
  <si>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</si>
  <si>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</si>
  <si>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</si>
  <si>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</si>
  <si>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</si>
  <si>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</si>
  <si>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</si>
  <si>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</si>
  <si>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</si>
  <si>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</si>
  <si>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</si>
  <si>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</si>
  <si>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</si>
  <si>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</si>
  <si>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</si>
  <si>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</si>
  <si>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 xml:space="preserve">Municipio de Valle de Santiago, Gto. </t>
  </si>
  <si>
    <t>Al 31 de diciembre de 2018 y al 31 de diciembre de 2019 (b)</t>
  </si>
  <si>
    <t>Del 1 de enero al 31 de diciembre de 2019 (b)</t>
  </si>
  <si>
    <t>31111-0101  PRESIDENTE</t>
  </si>
  <si>
    <t>31111-0102  SINDICO</t>
  </si>
  <si>
    <t>31111-0103  REGIDORES</t>
  </si>
  <si>
    <t>31111-0201  DESPACHO DEL PRESIDENTE</t>
  </si>
  <si>
    <t>31111-0301  DESP SRIO PARTICULAR</t>
  </si>
  <si>
    <t>31111-0303  COMUNICACION SOCIAL</t>
  </si>
  <si>
    <t>31111-0401  DESP SRIO AYUNTAMNTO</t>
  </si>
  <si>
    <t>31111-0402  DIR REGTOS FISCALIZA</t>
  </si>
  <si>
    <t>31111-0403  DEPARTAMENTO JURIDICO</t>
  </si>
  <si>
    <t>31111-0404  RECLUTTO Y EXTRANJER</t>
  </si>
  <si>
    <t>31111-0405  UNID ACCESO A INFORM</t>
  </si>
  <si>
    <t>31111-0406  JUZGADO ADMISTTIVO</t>
  </si>
  <si>
    <t>31111-0407  ARCHIVO HISTORICO</t>
  </si>
  <si>
    <t>31111-0501  DESPACHO DEL TESORERO</t>
  </si>
  <si>
    <t>31111-0502  CONTABILIDAD</t>
  </si>
  <si>
    <t>31111-0503  CATASTRO Y PREDIAL</t>
  </si>
  <si>
    <t>31111-0504  CONTROL PATRIMONIAL</t>
  </si>
  <si>
    <t>31111-0505  DEPARTAMENTO DE INFO</t>
  </si>
  <si>
    <t>31111-0601  DESPACHO DEL CONTRALOR</t>
  </si>
  <si>
    <t>31111-0602  AUD GUB Y REVCTA PUB</t>
  </si>
  <si>
    <t>31111-0603  ASUNTOS JURI ADMTIVO</t>
  </si>
  <si>
    <t>31111-0604  EVAL Y CONTR DE OBRA</t>
  </si>
  <si>
    <t>31111-0605  QUEJAS, DEN Y SUG</t>
  </si>
  <si>
    <t>31111-0701  DESP DIR OBRA PUBLCA</t>
  </si>
  <si>
    <t>31111-0702  PRESPTOS Y PROYECTOS</t>
  </si>
  <si>
    <t>31111-0703  CONTROL DE OBRA</t>
  </si>
  <si>
    <t>31111-0705  DEPARTAMENTO DE MATE</t>
  </si>
  <si>
    <t>31111-0706  AREA DE CONSTRUCCION</t>
  </si>
  <si>
    <t>31111-0801  DESP DIR SER PUBLCOS</t>
  </si>
  <si>
    <t>31111-0802  ALUMBRADO PUBLICO</t>
  </si>
  <si>
    <t>31111-0803  DEPARTAMENTO DE LIMPIA</t>
  </si>
  <si>
    <t>31111-0804  PARQUES Y JARDINES</t>
  </si>
  <si>
    <t>31111-0805  RASTRO MUNICIPAL</t>
  </si>
  <si>
    <t>31111-0806  MERCADO MUNICIPAL</t>
  </si>
  <si>
    <t>31111-0807  PANTEONES</t>
  </si>
  <si>
    <t>31111-0901  DESP DIR DES SOC RUR</t>
  </si>
  <si>
    <t>31111-0902  ENLACE MPAL PROSPERA</t>
  </si>
  <si>
    <t>31111-0903  DEPARTAMENTO DE SALUD</t>
  </si>
  <si>
    <t>31111-0904  COPLADEM</t>
  </si>
  <si>
    <t>31111-1001  DES DIR DES INT MUJE</t>
  </si>
  <si>
    <t>31111-1201  DESP DIR DES ECONMCO</t>
  </si>
  <si>
    <t>31111-1202  SERVOS EMPRESARIALES</t>
  </si>
  <si>
    <t>31111-1301  DES DIR DES URB ECOL</t>
  </si>
  <si>
    <t>31111-1401  DES DIR EDU CCO DEVO</t>
  </si>
  <si>
    <t>31111-1403  DEPARTAMENTO DE BIBL</t>
  </si>
  <si>
    <t>31111-1406  AUDITORIO</t>
  </si>
  <si>
    <t>31111-1501  DESP OFICIAL MAYOR</t>
  </si>
  <si>
    <t>31111-1503  ADQUISICIONES</t>
  </si>
  <si>
    <t>31111-1504  RECURSOS HUMANOS</t>
  </si>
  <si>
    <t>31111-1701  DIRECCIÓN COMISIÓN M</t>
  </si>
  <si>
    <t>31111-1703  DEPARTAMENTO DE UNID</t>
  </si>
  <si>
    <t>31111-1704  DEPARTAMENTO DE GIMN</t>
  </si>
  <si>
    <t>31111-1801  DIRECCIÓN DE TURISMO</t>
  </si>
  <si>
    <t>31111-1901  DIRECCIÓN DE ECOLOGÍA</t>
  </si>
  <si>
    <t>31111-2001  INSTITUTO MUNICIPAL</t>
  </si>
  <si>
    <t>31111-2101  INSTITUTO DE PLANEACIÓN</t>
  </si>
  <si>
    <t>31111-2201  COMISARÍA DE  SEGURI</t>
  </si>
  <si>
    <t>31111-2202  COORDINACIÓN DE PROT</t>
  </si>
  <si>
    <t>31111-2203  COORDINACIÓN DE TRAN</t>
  </si>
  <si>
    <t>31111-2204  CARCEL MUNICIPAL</t>
  </si>
  <si>
    <t>31111-2205  COORDINACIÓN DE MOVI</t>
  </si>
  <si>
    <t>Valuaciones Actuariales del Norte S.C.</t>
  </si>
  <si>
    <t>-</t>
  </si>
  <si>
    <t>NA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</si>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</sst>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[$€-2]* #,##0.00_-;\-[$€-2]* #,##0.00_-;_-[$€-2]* &quot;-&quot;??_-"/>
    <numFmt numFmtId="166" formatCode="General_)"/>
    <numFmt numFmtId="167" formatCode="#,##0.00_ ;\-#,##0.00\ "/>
    <numFmt numFmtId="168" formatCode="0.0000%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4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8" fillId="0" borderId="0"/>
    <xf numFmtId="43" fontId="15" fillId="0" borderId="0" applyFont="0" applyFill="0" applyBorder="0" applyAlignment="0" applyProtection="0"/>
    <xf numFmtId="0" fontId="16" fillId="0" borderId="0"/>
    <xf numFmtId="0" fontId="1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8" fillId="0" borderId="0"/>
    <xf numFmtId="43" fontId="15" fillId="0" borderId="0" applyFont="0" applyFill="0" applyBorder="0" applyAlignment="0" applyProtection="0"/>
    <xf numFmtId="166" fontId="18" fillId="0" borderId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0" fontId="1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4" fillId="3" borderId="15" xfId="0" applyFont="1" applyFill="1" applyBorder="1"/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0" borderId="14" xfId="0" applyFont="1" applyFill="1" applyBorder="1" applyAlignment="1">
      <alignment horizontal="left" vertical="center" indent="3"/>
    </xf>
    <xf numFmtId="0" fontId="6" fillId="0" borderId="0" xfId="0" applyFont="1"/>
    <xf numFmtId="4" fontId="0" fillId="0" borderId="13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2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1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1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1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4" applyNumberFormat="1" applyFont="1" applyFill="1" applyBorder="1" applyAlignment="1" applyProtection="1">
      <alignment vertical="center"/>
      <protection locked="0"/>
    </xf>
    <xf numFmtId="4" fontId="0" fillId="0" borderId="13" xfId="2" applyNumberFormat="1" applyFont="1" applyFill="1" applyBorder="1" applyAlignment="1" applyProtection="1">
      <alignment vertical="center"/>
      <protection locked="0"/>
    </xf>
    <xf numFmtId="4" fontId="0" fillId="0" borderId="13" xfId="5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Protection="1"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21" applyNumberFormat="1" applyFont="1" applyFill="1" applyBorder="1" applyAlignment="1" applyProtection="1">
      <alignment vertical="center"/>
      <protection locked="0"/>
    </xf>
    <xf numFmtId="4" fontId="0" fillId="0" borderId="13" xfId="21" applyNumberFormat="1" applyFont="1" applyFill="1" applyBorder="1" applyAlignment="1" applyProtection="1">
      <alignment vertical="center"/>
      <protection locked="0"/>
    </xf>
    <xf numFmtId="4" fontId="0" fillId="0" borderId="13" xfId="21" applyNumberFormat="1" applyFont="1" applyFill="1" applyBorder="1" applyAlignment="1" applyProtection="1">
      <alignment vertical="center"/>
      <protection locked="0"/>
    </xf>
    <xf numFmtId="4" fontId="0" fillId="0" borderId="13" xfId="21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Border="1"/>
    <xf numFmtId="4" fontId="0" fillId="0" borderId="8" xfId="0" applyNumberFormat="1" applyFont="1" applyBorder="1"/>
    <xf numFmtId="4" fontId="0" fillId="0" borderId="8" xfId="0" applyNumberFormat="1" applyFont="1" applyBorder="1"/>
    <xf numFmtId="4" fontId="0" fillId="0" borderId="8" xfId="0" applyNumberFormat="1" applyFont="1" applyBorder="1"/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/>
    <xf numFmtId="4" fontId="0" fillId="0" borderId="13" xfId="0" applyNumberFormat="1" applyFont="1" applyBorder="1"/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/>
    <xf numFmtId="4" fontId="0" fillId="0" borderId="13" xfId="0" applyNumberFormat="1" applyFont="1" applyBorder="1"/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21" applyNumberFormat="1" applyFont="1" applyFill="1" applyBorder="1" applyAlignment="1" applyProtection="1">
      <alignment vertical="center"/>
      <protection locked="0"/>
    </xf>
    <xf numFmtId="4" fontId="0" fillId="0" borderId="0" xfId="21" applyNumberFormat="1" applyFont="1"/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21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0" xfId="21" applyNumberFormat="1" applyFont="1" applyFill="1"/>
    <xf numFmtId="49" fontId="9" fillId="0" borderId="13" xfId="9" applyNumberFormat="1" applyFont="1" applyFill="1" applyBorder="1" applyAlignment="1">
      <alignment horizontal="left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49" fontId="9" fillId="0" borderId="13" xfId="9" applyNumberFormat="1" applyFont="1" applyFill="1" applyBorder="1" applyAlignment="1">
      <alignment horizontal="left"/>
    </xf>
    <xf numFmtId="4" fontId="0" fillId="0" borderId="8" xfId="0" applyNumberFormat="1" applyFont="1" applyFill="1" applyBorder="1" applyAlignment="1" applyProtection="1">
      <alignment vertical="center" wrapText="1"/>
      <protection locked="0"/>
    </xf>
    <xf numFmtId="4" fontId="0" fillId="0" borderId="13" xfId="0" applyNumberFormat="1" applyFill="1" applyBorder="1" applyAlignment="1">
      <alignment vertical="center"/>
    </xf>
    <xf numFmtId="4" fontId="1" fillId="0" borderId="8" xfId="0" applyNumberFormat="1" applyFont="1" applyFill="1" applyBorder="1" applyAlignment="1" applyProtection="1">
      <alignment vertical="center"/>
      <protection locked="0"/>
    </xf>
    <xf numFmtId="4" fontId="9" fillId="0" borderId="13" xfId="21" applyNumberFormat="1" applyFont="1" applyFill="1" applyBorder="1"/>
    <xf numFmtId="4" fontId="0" fillId="0" borderId="13" xfId="0" applyNumberFormat="1" applyFill="1" applyBorder="1" applyAlignment="1" applyProtection="1">
      <alignment vertical="center"/>
      <protection locked="0"/>
    </xf>
    <xf numFmtId="4" fontId="0" fillId="0" borderId="8" xfId="0" applyNumberFormat="1" applyFont="1" applyBorder="1" applyAlignment="1" applyProtection="1">
      <protection locked="0"/>
    </xf>
    <xf numFmtId="4" fontId="0" fillId="0" borderId="13" xfId="0" applyNumberFormat="1" applyBorder="1" applyAlignment="1"/>
    <xf numFmtId="4" fontId="0" fillId="0" borderId="13" xfId="0" applyNumberForma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Border="1" applyAlignment="1"/>
    <xf numFmtId="4" fontId="0" fillId="0" borderId="13" xfId="0" applyNumberForma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/>
    <xf numFmtId="4" fontId="0" fillId="0" borderId="8" xfId="0" applyNumberFormat="1" applyFont="1" applyFill="1" applyBorder="1" applyAlignment="1"/>
    <xf numFmtId="4" fontId="0" fillId="4" borderId="13" xfId="0" applyNumberForma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0" borderId="8" xfId="21" applyNumberFormat="1" applyFont="1" applyFill="1" applyBorder="1" applyAlignment="1" applyProtection="1">
      <alignment vertical="center"/>
      <protection locked="0"/>
    </xf>
    <xf numFmtId="4" fontId="15" fillId="0" borderId="8" xfId="21" applyNumberFormat="1" applyFont="1" applyFill="1" applyBorder="1" applyAlignment="1" applyProtection="1">
      <alignment vertical="center"/>
      <protection locked="0"/>
    </xf>
    <xf numFmtId="4" fontId="1" fillId="0" borderId="8" xfId="0" applyNumberFormat="1" applyFont="1" applyFill="1" applyBorder="1" applyAlignment="1" applyProtection="1">
      <alignment horizontal="right" vertical="center"/>
      <protection locked="0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" fontId="0" fillId="0" borderId="8" xfId="21" applyNumberFormat="1" applyFont="1" applyFill="1" applyBorder="1" applyAlignment="1" applyProtection="1">
      <alignment vertical="center"/>
      <protection locked="0"/>
    </xf>
    <xf numFmtId="4" fontId="15" fillId="0" borderId="8" xfId="21" applyNumberFormat="1" applyFont="1" applyFill="1" applyBorder="1" applyAlignment="1" applyProtection="1">
      <alignment vertical="center"/>
      <protection locked="0"/>
    </xf>
    <xf numFmtId="4" fontId="0" fillId="0" borderId="8" xfId="21" applyNumberFormat="1" applyFont="1" applyFill="1" applyBorder="1" applyAlignment="1" applyProtection="1">
      <alignment vertical="center"/>
      <protection locked="0"/>
    </xf>
    <xf numFmtId="4" fontId="0" fillId="0" borderId="8" xfId="21" applyNumberFormat="1" applyFont="1" applyFill="1" applyBorder="1" applyAlignment="1" applyProtection="1">
      <alignment vertical="center"/>
      <protection locked="0"/>
    </xf>
    <xf numFmtId="4" fontId="15" fillId="0" borderId="8" xfId="21" applyNumberFormat="1" applyFont="1" applyFill="1" applyBorder="1" applyAlignment="1" applyProtection="1">
      <alignment vertical="center"/>
      <protection locked="0"/>
    </xf>
    <xf numFmtId="4" fontId="0" fillId="0" borderId="8" xfId="21" applyNumberFormat="1" applyFont="1" applyFill="1" applyBorder="1" applyAlignment="1" applyProtection="1">
      <alignment vertical="center"/>
      <protection locked="0"/>
    </xf>
    <xf numFmtId="4" fontId="15" fillId="0" borderId="8" xfId="21" applyNumberFormat="1" applyFont="1" applyFill="1" applyBorder="1" applyAlignment="1" applyProtection="1">
      <alignment vertical="center"/>
      <protection locked="0"/>
    </xf>
    <xf numFmtId="4" fontId="0" fillId="0" borderId="8" xfId="21" applyNumberFormat="1" applyFont="1" applyFill="1" applyBorder="1" applyAlignment="1" applyProtection="1">
      <alignment vertical="center"/>
      <protection locked="0"/>
    </xf>
    <xf numFmtId="4" fontId="15" fillId="0" borderId="8" xfId="21" applyNumberFormat="1" applyFont="1" applyFill="1" applyBorder="1" applyAlignment="1" applyProtection="1">
      <alignment vertical="center"/>
      <protection locked="0"/>
    </xf>
    <xf numFmtId="4" fontId="0" fillId="0" borderId="8" xfId="21" applyNumberFormat="1" applyFont="1" applyFill="1" applyBorder="1" applyAlignment="1" applyProtection="1">
      <alignment vertical="center"/>
      <protection locked="0"/>
    </xf>
    <xf numFmtId="4" fontId="15" fillId="0" borderId="8" xfId="21" applyNumberFormat="1" applyFont="1" applyFill="1" applyBorder="1" applyAlignment="1" applyProtection="1">
      <alignment vertical="center"/>
      <protection locked="0"/>
    </xf>
    <xf numFmtId="4" fontId="0" fillId="0" borderId="8" xfId="21" applyNumberFormat="1" applyFont="1" applyFill="1" applyBorder="1" applyAlignment="1" applyProtection="1">
      <alignment vertical="center"/>
      <protection locked="0"/>
    </xf>
    <xf numFmtId="4" fontId="15" fillId="0" borderId="8" xfId="21" applyNumberFormat="1" applyFont="1" applyFill="1" applyBorder="1" applyAlignment="1" applyProtection="1">
      <alignment vertical="center"/>
      <protection locked="0"/>
    </xf>
    <xf numFmtId="4" fontId="15" fillId="0" borderId="8" xfId="21" applyNumberFormat="1" applyFont="1" applyFill="1" applyBorder="1" applyAlignment="1" applyProtection="1">
      <alignment horizontal="right" vertical="center"/>
      <protection locked="0"/>
    </xf>
    <xf numFmtId="4" fontId="0" fillId="0" borderId="8" xfId="21" applyNumberFormat="1" applyFont="1" applyFill="1" applyBorder="1" applyAlignment="1" applyProtection="1">
      <alignment horizontal="right" vertical="center"/>
      <protection locked="0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15" fillId="0" borderId="8" xfId="21" applyNumberFormat="1" applyFont="1" applyFill="1" applyBorder="1" applyAlignment="1" applyProtection="1">
      <alignment horizontal="right" vertical="center"/>
      <protection locked="0"/>
    </xf>
    <xf numFmtId="4" fontId="0" fillId="0" borderId="8" xfId="21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20" fillId="0" borderId="13" xfId="0" applyNumberFormat="1" applyFont="1" applyFill="1" applyBorder="1" applyAlignment="1" applyProtection="1">
      <alignment vertical="center"/>
      <protection locked="0"/>
    </xf>
    <xf numFmtId="4" fontId="20" fillId="0" borderId="13" xfId="1" applyNumberFormat="1" applyFont="1" applyFill="1" applyBorder="1" applyAlignment="1" applyProtection="1">
      <alignment vertical="center"/>
      <protection locked="0"/>
    </xf>
    <xf numFmtId="167" fontId="20" fillId="0" borderId="13" xfId="0" applyNumberFormat="1" applyFont="1" applyFill="1" applyBorder="1" applyAlignment="1" applyProtection="1">
      <alignment vertical="center"/>
      <protection locked="0"/>
    </xf>
    <xf numFmtId="167" fontId="1" fillId="0" borderId="12" xfId="0" applyNumberFormat="1" applyFont="1" applyFill="1" applyBorder="1" applyAlignment="1" applyProtection="1">
      <alignment vertical="center"/>
      <protection locked="0"/>
    </xf>
    <xf numFmtId="167" fontId="1" fillId="0" borderId="13" xfId="0" applyNumberFormat="1" applyFont="1" applyFill="1" applyBorder="1" applyAlignment="1" applyProtection="1">
      <alignment vertical="center"/>
      <protection locked="0"/>
    </xf>
    <xf numFmtId="4" fontId="20" fillId="0" borderId="13" xfId="0" applyNumberFormat="1" applyFont="1" applyBorder="1" applyProtection="1">
      <protection locked="0"/>
    </xf>
    <xf numFmtId="4" fontId="20" fillId="0" borderId="0" xfId="0" applyNumberFormat="1" applyFont="1" applyProtection="1">
      <protection locked="0"/>
    </xf>
    <xf numFmtId="4" fontId="20" fillId="0" borderId="13" xfId="0" applyNumberFormat="1" applyFont="1" applyBorder="1" applyAlignment="1" applyProtection="1">
      <alignment vertical="center"/>
      <protection locked="0"/>
    </xf>
    <xf numFmtId="4" fontId="0" fillId="0" borderId="0" xfId="1" applyNumberFormat="1" applyFont="1" applyProtection="1">
      <protection locked="0"/>
    </xf>
    <xf numFmtId="4" fontId="0" fillId="0" borderId="0" xfId="0" applyNumberFormat="1" applyProtection="1">
      <protection locked="0"/>
    </xf>
    <xf numFmtId="167" fontId="20" fillId="0" borderId="13" xfId="0" applyNumberFormat="1" applyFont="1" applyBorder="1" applyAlignment="1" applyProtection="1">
      <alignment vertical="center"/>
      <protection locked="0"/>
    </xf>
    <xf numFmtId="167" fontId="20" fillId="0" borderId="0" xfId="0" applyNumberFormat="1" applyFont="1" applyAlignment="1" applyProtection="1">
      <alignment vertical="center"/>
      <protection locked="0"/>
    </xf>
    <xf numFmtId="167" fontId="20" fillId="0" borderId="0" xfId="1" applyNumberFormat="1" applyFont="1" applyAlignment="1" applyProtection="1">
      <alignment vertical="center"/>
      <protection locked="0"/>
    </xf>
    <xf numFmtId="167" fontId="20" fillId="0" borderId="0" xfId="0" applyNumberFormat="1" applyFont="1" applyProtection="1">
      <protection locked="0"/>
    </xf>
    <xf numFmtId="167" fontId="20" fillId="0" borderId="13" xfId="0" applyNumberFormat="1" applyFont="1" applyBorder="1" applyProtection="1">
      <protection locked="0"/>
    </xf>
    <xf numFmtId="167" fontId="20" fillId="0" borderId="13" xfId="1" applyNumberFormat="1" applyFont="1" applyFill="1" applyBorder="1" applyAlignment="1" applyProtection="1">
      <alignment vertical="center"/>
      <protection locked="0"/>
    </xf>
    <xf numFmtId="167" fontId="20" fillId="0" borderId="0" xfId="0" applyNumberFormat="1" applyFont="1" applyFill="1" applyProtection="1">
      <protection locked="0"/>
    </xf>
    <xf numFmtId="167" fontId="20" fillId="0" borderId="13" xfId="0" applyNumberFormat="1" applyFont="1" applyFill="1" applyBorder="1" applyProtection="1">
      <protection locked="0"/>
    </xf>
    <xf numFmtId="167" fontId="20" fillId="0" borderId="0" xfId="1" applyNumberFormat="1" applyFont="1" applyFill="1" applyBorder="1" applyAlignment="1" applyProtection="1">
      <alignment vertical="center"/>
      <protection locked="0"/>
    </xf>
    <xf numFmtId="167" fontId="20" fillId="0" borderId="0" xfId="0" applyNumberFormat="1" applyFont="1" applyFill="1" applyBorder="1" applyProtection="1">
      <protection locked="0"/>
    </xf>
    <xf numFmtId="167" fontId="20" fillId="0" borderId="0" xfId="0" applyNumberFormat="1" applyFont="1" applyFill="1" applyBorder="1" applyAlignment="1" applyProtection="1">
      <alignment vertical="center"/>
      <protection locked="0"/>
    </xf>
    <xf numFmtId="167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ill="1" applyBorder="1" applyProtection="1">
      <protection locked="0"/>
    </xf>
    <xf numFmtId="4" fontId="1" fillId="0" borderId="13" xfId="0" applyNumberFormat="1" applyFont="1" applyFill="1" applyBorder="1" applyProtection="1"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left" vertical="center" wrapText="1" indent="3"/>
    </xf>
    <xf numFmtId="10" fontId="0" fillId="0" borderId="13" xfId="43" applyNumberFormat="1" applyFont="1" applyFill="1" applyBorder="1" applyAlignment="1">
      <alignment horizontal="right" vertical="center" wrapText="1"/>
    </xf>
    <xf numFmtId="168" fontId="0" fillId="0" borderId="13" xfId="43" applyNumberFormat="1" applyFont="1" applyFill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43" fontId="21" fillId="0" borderId="13" xfId="1" applyFont="1" applyBorder="1" applyAlignment="1">
      <alignment horizontal="right" vertical="center" wrapText="1"/>
    </xf>
    <xf numFmtId="10" fontId="0" fillId="0" borderId="13" xfId="43" applyNumberFormat="1" applyFont="1" applyBorder="1" applyAlignment="1">
      <alignment horizontal="righ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 indent="6"/>
    </xf>
    <xf numFmtId="2" fontId="0" fillId="0" borderId="13" xfId="0" applyNumberFormat="1" applyFont="1" applyBorder="1" applyAlignment="1">
      <alignment horizontal="left" vertical="center" wrapText="1" indent="6"/>
    </xf>
    <xf numFmtId="0" fontId="0" fillId="0" borderId="13" xfId="0" applyFont="1" applyBorder="1" applyAlignment="1">
      <alignment horizontal="left" vertical="center" wrapText="1" indent="3"/>
    </xf>
    <xf numFmtId="2" fontId="0" fillId="0" borderId="13" xfId="0" applyNumberFormat="1" applyFont="1" applyBorder="1" applyAlignment="1">
      <alignment horizontal="left" vertical="center" wrapText="1" indent="3"/>
    </xf>
    <xf numFmtId="0" fontId="0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 indent="9"/>
    </xf>
    <xf numFmtId="10" fontId="0" fillId="0" borderId="13" xfId="0" applyNumberFormat="1" applyFont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 wrapText="1" indent="6"/>
    </xf>
    <xf numFmtId="2" fontId="0" fillId="0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 wrapText="1"/>
    </xf>
    <xf numFmtId="0" fontId="0" fillId="0" borderId="13" xfId="0" applyNumberFormat="1" applyFont="1" applyBorder="1" applyAlignment="1">
      <alignment horizontal="left" vertical="center" wrapText="1" indent="6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 indent="3"/>
    </xf>
    <xf numFmtId="2" fontId="0" fillId="0" borderId="14" xfId="0" applyNumberFormat="1" applyFont="1" applyBorder="1" applyAlignment="1">
      <alignment horizontal="left" vertical="center" wrapText="1" indent="3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4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0" fontId="1" fillId="0" borderId="10" xfId="0" applyFont="1" applyBorder="1" applyAlignment="1">
      <alignment horizontal="left" vertical="center"/>
    </xf>
  </cellXfs>
  <cellStyles count="44">
    <cellStyle name="=C:\WINNT\SYSTEM32\COMMAND.COM" xfId="22"/>
    <cellStyle name="Euro" xfId="23"/>
    <cellStyle name="Millares" xfId="1" builtinId="3"/>
    <cellStyle name="Millares 10" xfId="2"/>
    <cellStyle name="Millares 10 2" xfId="21"/>
    <cellStyle name="Millares 10 3" xfId="18"/>
    <cellStyle name="Millares 2" xfId="3"/>
    <cellStyle name="Millares 2 2" xfId="24"/>
    <cellStyle name="Millares 2 2 2" xfId="36"/>
    <cellStyle name="Millares 2 3" xfId="25"/>
    <cellStyle name="Millares 2 3 2" xfId="37"/>
    <cellStyle name="Millares 2 4" xfId="5"/>
    <cellStyle name="Millares 2 4 2" xfId="16"/>
    <cellStyle name="Millares 3" xfId="11"/>
    <cellStyle name="Millares 3 2" xfId="15"/>
    <cellStyle name="Millares 4" xfId="4"/>
    <cellStyle name="Millares 4 2" xfId="14"/>
    <cellStyle name="Millares 5" xfId="6"/>
    <cellStyle name="Millares 6" xfId="41"/>
    <cellStyle name="Millares 7" xfId="42"/>
    <cellStyle name="Moneda 2" xfId="17"/>
    <cellStyle name="Moneda 2 2" xfId="26"/>
    <cellStyle name="Moneda 3" xfId="19"/>
    <cellStyle name="Normal" xfId="0" builtinId="0"/>
    <cellStyle name="Normal 2" xfId="8"/>
    <cellStyle name="Normal 2 2" xfId="9"/>
    <cellStyle name="Normal 2 3" xfId="13"/>
    <cellStyle name="Normal 2 3 2" xfId="27"/>
    <cellStyle name="Normal 2 4" xfId="34"/>
    <cellStyle name="Normal 3" xfId="7"/>
    <cellStyle name="Normal 3 2" xfId="10"/>
    <cellStyle name="Normal 3 2 2" xfId="38"/>
    <cellStyle name="Normal 3 3" xfId="12"/>
    <cellStyle name="Normal 3 4" xfId="35"/>
    <cellStyle name="Normal 4" xfId="20"/>
    <cellStyle name="Normal 4 2" xfId="28"/>
    <cellStyle name="Normal 5" xfId="29"/>
    <cellStyle name="Normal 5 2" xfId="30"/>
    <cellStyle name="Normal 6" xfId="31"/>
    <cellStyle name="Normal 6 2" xfId="32"/>
    <cellStyle name="Normal 6 2 2" xfId="40"/>
    <cellStyle name="Normal 6 3" xfId="39"/>
    <cellStyle name="Porcentaje" xfId="43" builtinId="5"/>
    <cellStyle name="Porcentual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Cuenta%20publica%202019-2021/3.Julio-%20Septiembre%202019/LDF/0361_IDF_MVST_000_19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1">
          <cell r="B41">
            <v>205190104.3308</v>
          </cell>
        </row>
        <row r="65">
          <cell r="B65">
            <v>213283387.27999997</v>
          </cell>
        </row>
      </sheetData>
      <sheetData sheetId="12"/>
      <sheetData sheetId="13">
        <row r="9">
          <cell r="B9">
            <v>205190104.32999998</v>
          </cell>
        </row>
        <row r="84">
          <cell r="B84">
            <v>213283387.28</v>
          </cell>
        </row>
        <row r="151">
          <cell r="B151">
            <v>1607142.84</v>
          </cell>
        </row>
        <row r="152">
          <cell r="B152">
            <v>1500000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304" t="s">
        <v>821</v>
      </c>
      <c r="B1" s="305"/>
      <c r="C1" s="305"/>
      <c r="D1" s="305"/>
      <c r="E1" s="306"/>
    </row>
    <row r="2" spans="1:5" s="7" customFormat="1" ht="14.25" x14ac:dyDescent="0.45">
      <c r="A2" s="23"/>
      <c r="E2" s="24"/>
    </row>
    <row r="3" spans="1:5" s="7" customFormat="1" ht="26.25" customHeight="1" x14ac:dyDescent="0.25">
      <c r="A3" s="23"/>
      <c r="B3" s="28" t="s">
        <v>784</v>
      </c>
      <c r="C3" s="307" t="s">
        <v>3294</v>
      </c>
      <c r="D3" s="307"/>
      <c r="E3" s="24"/>
    </row>
    <row r="4" spans="1:5" s="7" customFormat="1" ht="14.25" x14ac:dyDescent="0.45">
      <c r="A4" s="23"/>
      <c r="E4" s="24"/>
    </row>
    <row r="5" spans="1:5" s="7" customFormat="1" ht="26.25" customHeight="1" x14ac:dyDescent="0.45">
      <c r="A5" s="23"/>
      <c r="B5" s="28" t="s">
        <v>787</v>
      </c>
      <c r="E5" s="24"/>
    </row>
    <row r="6" spans="1:5" s="7" customFormat="1" ht="14.25" x14ac:dyDescent="0.45">
      <c r="A6" s="23"/>
      <c r="E6" s="24"/>
    </row>
    <row r="7" spans="1:5" s="7" customFormat="1" ht="26.25" customHeight="1" x14ac:dyDescent="0.45">
      <c r="A7" s="23"/>
      <c r="B7" s="28" t="s">
        <v>788</v>
      </c>
      <c r="E7" s="24"/>
    </row>
    <row r="8" spans="1:5" s="7" customFormat="1" ht="14.25" x14ac:dyDescent="0.45">
      <c r="A8" s="23"/>
      <c r="E8" s="24"/>
    </row>
    <row r="9" spans="1:5" s="7" customFormat="1" ht="26.25" customHeight="1" x14ac:dyDescent="0.25">
      <c r="A9" s="23"/>
      <c r="B9" s="28" t="s">
        <v>786</v>
      </c>
      <c r="E9" s="24"/>
    </row>
    <row r="10" spans="1:5" s="7" customFormat="1" ht="14.25" x14ac:dyDescent="0.45">
      <c r="A10" s="23"/>
      <c r="E10" s="24"/>
    </row>
    <row r="11" spans="1:5" s="7" customFormat="1" ht="26.25" customHeight="1" x14ac:dyDescent="0.45">
      <c r="A11" s="23"/>
      <c r="B11" s="28" t="s">
        <v>785</v>
      </c>
      <c r="E11" s="24"/>
    </row>
    <row r="12" spans="1:5" s="7" customFormat="1" ht="14.65" thickBot="1" x14ac:dyDescent="0.5">
      <c r="A12" s="25"/>
      <c r="B12" s="26"/>
      <c r="C12" s="26"/>
      <c r="D12" s="26"/>
      <c r="E12" s="27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B1" workbookViewId="0">
      <selection activeCell="D74" sqref="D74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8" customFormat="1" ht="37.5" customHeight="1" x14ac:dyDescent="0.45">
      <c r="A1" s="320" t="s">
        <v>534</v>
      </c>
      <c r="B1" s="320"/>
      <c r="C1" s="320"/>
      <c r="D1" s="320"/>
      <c r="E1" s="98"/>
      <c r="F1" s="98"/>
      <c r="G1" s="98"/>
      <c r="H1" s="98"/>
      <c r="I1" s="98"/>
      <c r="J1" s="98"/>
      <c r="K1" s="98"/>
    </row>
    <row r="2" spans="1:11" ht="14.25" x14ac:dyDescent="0.45">
      <c r="A2" s="308" t="str">
        <f>ENTE_PUBLICO_A</f>
        <v>Municipio de Valle de Santiago, Gto., Gobierno del Estado de Guanajuato (a)</v>
      </c>
      <c r="B2" s="309"/>
      <c r="C2" s="309"/>
      <c r="D2" s="310"/>
    </row>
    <row r="3" spans="1:11" ht="14.25" x14ac:dyDescent="0.45">
      <c r="A3" s="311" t="s">
        <v>166</v>
      </c>
      <c r="B3" s="312"/>
      <c r="C3" s="312"/>
      <c r="D3" s="313"/>
    </row>
    <row r="4" spans="1:11" ht="14.25" x14ac:dyDescent="0.45">
      <c r="A4" s="314" t="str">
        <f>TRIMESTRE</f>
        <v>Del 1 de enero al 31 de diciembre de 2019 (b)</v>
      </c>
      <c r="B4" s="315"/>
      <c r="C4" s="315"/>
      <c r="D4" s="316"/>
    </row>
    <row r="5" spans="1:11" ht="14.25" x14ac:dyDescent="0.45">
      <c r="A5" s="317" t="s">
        <v>118</v>
      </c>
      <c r="B5" s="318"/>
      <c r="C5" s="318"/>
      <c r="D5" s="319"/>
    </row>
    <row r="6" spans="1:11" ht="14.25" x14ac:dyDescent="0.45"/>
    <row r="7" spans="1:11" ht="39" customHeight="1" x14ac:dyDescent="0.45">
      <c r="A7" s="103" t="s">
        <v>0</v>
      </c>
      <c r="B7" s="42" t="s">
        <v>181</v>
      </c>
      <c r="C7" s="42" t="s">
        <v>167</v>
      </c>
      <c r="D7" s="42" t="s">
        <v>182</v>
      </c>
    </row>
    <row r="8" spans="1:11" ht="14.25" x14ac:dyDescent="0.45">
      <c r="A8" s="52" t="s">
        <v>168</v>
      </c>
      <c r="B8" s="275">
        <f>SUM(B9:B11)</f>
        <v>418473491.61079997</v>
      </c>
      <c r="C8" s="275">
        <f>SUM(C9:C11)</f>
        <v>414913751.18999994</v>
      </c>
      <c r="D8" s="275">
        <f>SUM(D9:D11)</f>
        <v>414124972.33999991</v>
      </c>
    </row>
    <row r="9" spans="1:11" x14ac:dyDescent="0.25">
      <c r="A9" s="50" t="s">
        <v>169</v>
      </c>
      <c r="B9" s="274">
        <f>'[1]Formato 5'!B41</f>
        <v>205190104.3308</v>
      </c>
      <c r="C9" s="274">
        <f>'Formato 5'!E41</f>
        <v>211540540.30999997</v>
      </c>
      <c r="D9" s="274">
        <f>'Formato 5'!F41</f>
        <v>211540540.30999997</v>
      </c>
    </row>
    <row r="10" spans="1:11" x14ac:dyDescent="0.25">
      <c r="A10" s="50" t="s">
        <v>170</v>
      </c>
      <c r="B10" s="274">
        <f>'[1]Formato 5'!B65</f>
        <v>213283387.27999997</v>
      </c>
      <c r="C10" s="274">
        <f>'Formato 5'!E65</f>
        <v>203373210.88</v>
      </c>
      <c r="D10" s="274">
        <f>'Formato 5'!F65</f>
        <v>202584432.02999997</v>
      </c>
    </row>
    <row r="11" spans="1:11" x14ac:dyDescent="0.25">
      <c r="A11" s="50" t="s">
        <v>171</v>
      </c>
      <c r="B11" s="131">
        <v>0</v>
      </c>
      <c r="C11" s="131">
        <v>0</v>
      </c>
      <c r="D11" s="131">
        <v>0</v>
      </c>
    </row>
    <row r="12" spans="1:11" ht="14.25" x14ac:dyDescent="0.45">
      <c r="A12" s="82"/>
      <c r="B12" s="11"/>
      <c r="C12" s="11"/>
      <c r="D12" s="11"/>
    </row>
    <row r="13" spans="1:11" ht="14.25" x14ac:dyDescent="0.45">
      <c r="A13" s="52" t="s">
        <v>180</v>
      </c>
      <c r="B13" s="275">
        <f>B14+B15</f>
        <v>416866348.76999998</v>
      </c>
      <c r="C13" s="275">
        <f>C14+C15</f>
        <v>383204432.25</v>
      </c>
      <c r="D13" s="275">
        <f>D14+D15</f>
        <v>362088755.02999997</v>
      </c>
    </row>
    <row r="14" spans="1:11" x14ac:dyDescent="0.25">
      <c r="A14" s="50" t="s">
        <v>172</v>
      </c>
      <c r="B14" s="274">
        <f>'[1]Formato 6 a)'!B9</f>
        <v>205190104.32999998</v>
      </c>
      <c r="C14" s="274">
        <f>'Formato 6 a)'!E9</f>
        <v>209978835.21999997</v>
      </c>
      <c r="D14" s="274">
        <f>'Formato 6 a)'!F9</f>
        <v>201651940.73999998</v>
      </c>
    </row>
    <row r="15" spans="1:11" x14ac:dyDescent="0.25">
      <c r="A15" s="50" t="s">
        <v>173</v>
      </c>
      <c r="B15" s="274">
        <f>'[1]Formato 6 a)'!B84-B42</f>
        <v>211676244.44</v>
      </c>
      <c r="C15" s="274">
        <f>'Formato 6 a)'!E84-'Formato 6 a)'!E151</f>
        <v>173225597.03</v>
      </c>
      <c r="D15" s="274">
        <f>'Formato 6 a)'!F84-'Formato 6 a)'!F151</f>
        <v>160436814.28999999</v>
      </c>
    </row>
    <row r="16" spans="1:11" ht="14.25" x14ac:dyDescent="0.45">
      <c r="A16" s="82"/>
      <c r="B16" s="11"/>
      <c r="C16" s="11"/>
      <c r="D16" s="11"/>
    </row>
    <row r="17" spans="1:4" ht="14.25" x14ac:dyDescent="0.45">
      <c r="A17" s="52" t="s">
        <v>174</v>
      </c>
      <c r="B17" s="104">
        <f>B18+B19</f>
        <v>0</v>
      </c>
      <c r="C17" s="275">
        <f>C18+C19</f>
        <v>67625555.689999998</v>
      </c>
      <c r="D17" s="275">
        <f>D18+D19</f>
        <v>67625555.689999998</v>
      </c>
    </row>
    <row r="18" spans="1:4" x14ac:dyDescent="0.25">
      <c r="A18" s="50" t="s">
        <v>175</v>
      </c>
      <c r="B18" s="105">
        <v>0</v>
      </c>
      <c r="C18" s="274">
        <f>'Formato 5'!E73</f>
        <v>34021133.659999996</v>
      </c>
      <c r="D18" s="274">
        <f>'Formato 5'!F73</f>
        <v>34021133.659999996</v>
      </c>
    </row>
    <row r="19" spans="1:4" x14ac:dyDescent="0.25">
      <c r="A19" s="50" t="s">
        <v>176</v>
      </c>
      <c r="B19" s="105">
        <v>0</v>
      </c>
      <c r="C19" s="274">
        <f>'Formato 5'!E74</f>
        <v>33604422.030000001</v>
      </c>
      <c r="D19" s="274">
        <f>'Formato 5'!F74</f>
        <v>33604422.030000001</v>
      </c>
    </row>
    <row r="20" spans="1:4" ht="14.25" x14ac:dyDescent="0.45">
      <c r="A20" s="82"/>
      <c r="B20" s="11"/>
      <c r="C20" s="11"/>
      <c r="D20" s="11"/>
    </row>
    <row r="21" spans="1:4" x14ac:dyDescent="0.25">
      <c r="A21" s="52" t="s">
        <v>177</v>
      </c>
      <c r="B21" s="275">
        <f>B8-B13+B17</f>
        <v>1607142.8407999873</v>
      </c>
      <c r="C21" s="275">
        <f>C8-C13+C17</f>
        <v>99334874.629999936</v>
      </c>
      <c r="D21" s="275">
        <f>D8-D13+D17</f>
        <v>119661772.99999994</v>
      </c>
    </row>
    <row r="22" spans="1:4" ht="14.25" x14ac:dyDescent="0.45">
      <c r="A22" s="52"/>
      <c r="B22" s="11"/>
      <c r="C22" s="11"/>
      <c r="D22" s="11"/>
    </row>
    <row r="23" spans="1:4" ht="14.25" x14ac:dyDescent="0.45">
      <c r="A23" s="52" t="s">
        <v>178</v>
      </c>
      <c r="B23" s="275">
        <f>B21-B11</f>
        <v>1607142.8407999873</v>
      </c>
      <c r="C23" s="275">
        <f>C21-C11</f>
        <v>99334874.629999936</v>
      </c>
      <c r="D23" s="275">
        <f>D21-D11</f>
        <v>119661772.99999994</v>
      </c>
    </row>
    <row r="24" spans="1:4" ht="14.25" x14ac:dyDescent="0.45">
      <c r="A24" s="52"/>
      <c r="B24" s="16"/>
      <c r="C24" s="16"/>
      <c r="D24" s="16"/>
    </row>
    <row r="25" spans="1:4" ht="14.25" x14ac:dyDescent="0.45">
      <c r="A25" s="106" t="s">
        <v>179</v>
      </c>
      <c r="B25" s="275">
        <f>B23-B17</f>
        <v>1607142.8407999873</v>
      </c>
      <c r="C25" s="275">
        <f>C23-C17</f>
        <v>31709318.939999938</v>
      </c>
      <c r="D25" s="275">
        <f>D23-D17</f>
        <v>52036217.309999943</v>
      </c>
    </row>
    <row r="26" spans="1:4" ht="14.25" x14ac:dyDescent="0.45">
      <c r="A26" s="107"/>
      <c r="B26" s="12"/>
      <c r="C26" s="12"/>
      <c r="D26" s="12"/>
    </row>
    <row r="27" spans="1:4" ht="14.25" x14ac:dyDescent="0.45">
      <c r="A27" s="77"/>
    </row>
    <row r="28" spans="1:4" ht="30" customHeight="1" x14ac:dyDescent="0.45">
      <c r="A28" s="103" t="s">
        <v>183</v>
      </c>
      <c r="B28" s="42" t="s">
        <v>184</v>
      </c>
      <c r="C28" s="42" t="s">
        <v>167</v>
      </c>
      <c r="D28" s="42" t="s">
        <v>185</v>
      </c>
    </row>
    <row r="29" spans="1:4" ht="14.25" x14ac:dyDescent="0.45">
      <c r="A29" s="52" t="s">
        <v>186</v>
      </c>
      <c r="B29" s="195">
        <f>B30+B31</f>
        <v>1500000</v>
      </c>
      <c r="C29" s="195">
        <f>C30+C31</f>
        <v>1334196.06</v>
      </c>
      <c r="D29" s="195">
        <f>D30+D31</f>
        <v>1334196.06</v>
      </c>
    </row>
    <row r="30" spans="1:4" x14ac:dyDescent="0.25">
      <c r="A30" s="50" t="s">
        <v>187</v>
      </c>
      <c r="B30" s="131">
        <v>0</v>
      </c>
      <c r="C30" s="131">
        <v>0</v>
      </c>
      <c r="D30" s="131">
        <v>0</v>
      </c>
    </row>
    <row r="31" spans="1:4" x14ac:dyDescent="0.25">
      <c r="A31" s="50" t="s">
        <v>188</v>
      </c>
      <c r="B31" s="194">
        <f>'[1]Formato 6 a)'!B152</f>
        <v>1500000</v>
      </c>
      <c r="C31" s="194">
        <f>'Formato 6 a)'!E152</f>
        <v>1334196.06</v>
      </c>
      <c r="D31" s="194">
        <f>'Formato 6 a)'!F152</f>
        <v>1334196.06</v>
      </c>
    </row>
    <row r="32" spans="1:4" ht="14.25" x14ac:dyDescent="0.45">
      <c r="A32" s="51"/>
      <c r="B32" s="51"/>
      <c r="C32" s="51"/>
      <c r="D32" s="51"/>
    </row>
    <row r="33" spans="1:4" ht="14.25" x14ac:dyDescent="0.45">
      <c r="A33" s="52" t="s">
        <v>189</v>
      </c>
      <c r="B33" s="195">
        <f>B25+B29</f>
        <v>3107142.8407999873</v>
      </c>
      <c r="C33" s="195">
        <f>C25+C29</f>
        <v>33043514.999999937</v>
      </c>
      <c r="D33" s="195">
        <f>D25+D29</f>
        <v>53370413.369999945</v>
      </c>
    </row>
    <row r="34" spans="1:4" ht="14.25" x14ac:dyDescent="0.45">
      <c r="A34" s="55"/>
      <c r="B34" s="55"/>
      <c r="C34" s="55"/>
      <c r="D34" s="55"/>
    </row>
    <row r="35" spans="1:4" x14ac:dyDescent="0.25">
      <c r="A35" s="77"/>
    </row>
    <row r="36" spans="1:4" ht="30" x14ac:dyDescent="0.25">
      <c r="A36" s="103" t="s">
        <v>183</v>
      </c>
      <c r="B36" s="42" t="s">
        <v>190</v>
      </c>
      <c r="C36" s="42" t="s">
        <v>167</v>
      </c>
      <c r="D36" s="42" t="s">
        <v>182</v>
      </c>
    </row>
    <row r="37" spans="1:4" x14ac:dyDescent="0.25">
      <c r="A37" s="52" t="s">
        <v>191</v>
      </c>
      <c r="B37" s="195">
        <f>B38+B39</f>
        <v>0</v>
      </c>
      <c r="C37" s="195">
        <f>C38+C39</f>
        <v>0</v>
      </c>
      <c r="D37" s="195">
        <f>D38+D39</f>
        <v>0</v>
      </c>
    </row>
    <row r="38" spans="1:4" x14ac:dyDescent="0.25">
      <c r="A38" s="50" t="s">
        <v>192</v>
      </c>
      <c r="B38" s="131">
        <v>0</v>
      </c>
      <c r="C38" s="131">
        <v>0</v>
      </c>
      <c r="D38" s="131">
        <v>0</v>
      </c>
    </row>
    <row r="39" spans="1:4" x14ac:dyDescent="0.25">
      <c r="A39" s="50" t="s">
        <v>193</v>
      </c>
      <c r="B39" s="131">
        <v>0</v>
      </c>
      <c r="C39" s="131">
        <v>0</v>
      </c>
      <c r="D39" s="131">
        <v>0</v>
      </c>
    </row>
    <row r="40" spans="1:4" x14ac:dyDescent="0.25">
      <c r="A40" s="52" t="s">
        <v>194</v>
      </c>
      <c r="B40" s="195">
        <f>B41+B42</f>
        <v>1607142.84</v>
      </c>
      <c r="C40" s="195">
        <f>C41+C42</f>
        <v>1607142.84</v>
      </c>
      <c r="D40" s="195">
        <f>D41+D42</f>
        <v>1607142.84</v>
      </c>
    </row>
    <row r="41" spans="1:4" x14ac:dyDescent="0.25">
      <c r="A41" s="50" t="s">
        <v>195</v>
      </c>
      <c r="B41" s="131">
        <v>0</v>
      </c>
      <c r="C41" s="131">
        <v>0</v>
      </c>
      <c r="D41" s="131">
        <v>0</v>
      </c>
    </row>
    <row r="42" spans="1:4" x14ac:dyDescent="0.25">
      <c r="A42" s="50" t="s">
        <v>196</v>
      </c>
      <c r="B42" s="194">
        <f>'[1]Formato 6 a)'!B151</f>
        <v>1607142.84</v>
      </c>
      <c r="C42" s="194">
        <v>1607142.84</v>
      </c>
      <c r="D42" s="194">
        <v>1607142.84</v>
      </c>
    </row>
    <row r="43" spans="1:4" x14ac:dyDescent="0.25">
      <c r="A43" s="51"/>
      <c r="B43" s="51"/>
      <c r="C43" s="51"/>
      <c r="D43" s="51"/>
    </row>
    <row r="44" spans="1:4" x14ac:dyDescent="0.25">
      <c r="A44" s="52" t="s">
        <v>197</v>
      </c>
      <c r="B44" s="195">
        <f>B37-B40</f>
        <v>-1607142.84</v>
      </c>
      <c r="C44" s="195">
        <f>C37-C40</f>
        <v>-1607142.84</v>
      </c>
      <c r="D44" s="195">
        <f>D37-D40</f>
        <v>-1607142.84</v>
      </c>
    </row>
    <row r="45" spans="1:4" x14ac:dyDescent="0.25">
      <c r="A45" s="123"/>
      <c r="B45" s="55"/>
      <c r="C45" s="55"/>
      <c r="D45" s="55"/>
    </row>
    <row r="46" spans="1:4" x14ac:dyDescent="0.25"/>
    <row r="47" spans="1:4" ht="30" x14ac:dyDescent="0.25">
      <c r="A47" s="103" t="s">
        <v>183</v>
      </c>
      <c r="B47" s="42" t="s">
        <v>190</v>
      </c>
      <c r="C47" s="42" t="s">
        <v>167</v>
      </c>
      <c r="D47" s="42" t="s">
        <v>182</v>
      </c>
    </row>
    <row r="48" spans="1:4" x14ac:dyDescent="0.25">
      <c r="A48" s="110" t="s">
        <v>198</v>
      </c>
      <c r="B48" s="276">
        <f>B9</f>
        <v>205190104.3308</v>
      </c>
      <c r="C48" s="276">
        <f>C9</f>
        <v>211540540.30999997</v>
      </c>
      <c r="D48" s="276">
        <f>D9</f>
        <v>211540540.30999997</v>
      </c>
    </row>
    <row r="49" spans="1:4" x14ac:dyDescent="0.25">
      <c r="A49" s="111" t="s">
        <v>199</v>
      </c>
      <c r="B49" s="195">
        <f>B50-B51</f>
        <v>0</v>
      </c>
      <c r="C49" s="195">
        <f>C50-C51</f>
        <v>0</v>
      </c>
      <c r="D49" s="195">
        <f>D50-D51</f>
        <v>0</v>
      </c>
    </row>
    <row r="50" spans="1:4" x14ac:dyDescent="0.25">
      <c r="A50" s="112" t="s">
        <v>192</v>
      </c>
      <c r="B50" s="194">
        <f>B38</f>
        <v>0</v>
      </c>
      <c r="C50" s="194">
        <f>C38</f>
        <v>0</v>
      </c>
      <c r="D50" s="194">
        <f>D38</f>
        <v>0</v>
      </c>
    </row>
    <row r="51" spans="1:4" x14ac:dyDescent="0.25">
      <c r="A51" s="112" t="s">
        <v>195</v>
      </c>
      <c r="B51" s="194">
        <f>B41</f>
        <v>0</v>
      </c>
      <c r="C51" s="194">
        <f>C41</f>
        <v>0</v>
      </c>
      <c r="D51" s="194">
        <f>D41</f>
        <v>0</v>
      </c>
    </row>
    <row r="52" spans="1:4" x14ac:dyDescent="0.25">
      <c r="A52" s="51"/>
      <c r="B52" s="51"/>
      <c r="C52" s="51"/>
      <c r="D52" s="51"/>
    </row>
    <row r="53" spans="1:4" x14ac:dyDescent="0.25">
      <c r="A53" s="50" t="s">
        <v>172</v>
      </c>
      <c r="B53" s="194">
        <f>B14</f>
        <v>205190104.32999998</v>
      </c>
      <c r="C53" s="194">
        <f>C14</f>
        <v>209978835.21999997</v>
      </c>
      <c r="D53" s="194">
        <f>D14</f>
        <v>201651940.73999998</v>
      </c>
    </row>
    <row r="54" spans="1:4" x14ac:dyDescent="0.25">
      <c r="A54" s="51"/>
      <c r="B54" s="51"/>
      <c r="C54" s="51"/>
      <c r="D54" s="51"/>
    </row>
    <row r="55" spans="1:4" x14ac:dyDescent="0.25">
      <c r="A55" s="50" t="s">
        <v>175</v>
      </c>
      <c r="B55" s="109">
        <f>B18</f>
        <v>0</v>
      </c>
      <c r="C55" s="194">
        <f>C18</f>
        <v>34021133.659999996</v>
      </c>
      <c r="D55" s="194">
        <f>D18</f>
        <v>34021133.659999996</v>
      </c>
    </row>
    <row r="56" spans="1:4" x14ac:dyDescent="0.25">
      <c r="A56" s="51"/>
      <c r="B56" s="51"/>
      <c r="C56" s="51"/>
      <c r="D56" s="51"/>
    </row>
    <row r="57" spans="1:4" ht="32.25" customHeight="1" x14ac:dyDescent="0.25">
      <c r="A57" s="106" t="s">
        <v>201</v>
      </c>
      <c r="B57" s="195">
        <f>B48+B49-B53+B55</f>
        <v>8.0001354217529297E-4</v>
      </c>
      <c r="C57" s="195">
        <f>C48+C49-C53+C55</f>
        <v>35582838.75</v>
      </c>
      <c r="D57" s="195">
        <f>D48+D49-D53+D55</f>
        <v>43909733.229999989</v>
      </c>
    </row>
    <row r="58" spans="1:4" x14ac:dyDescent="0.25">
      <c r="A58" s="58"/>
      <c r="B58" s="58"/>
      <c r="C58" s="58"/>
      <c r="D58" s="58"/>
    </row>
    <row r="59" spans="1:4" ht="30" customHeight="1" x14ac:dyDescent="0.25">
      <c r="A59" s="106" t="s">
        <v>200</v>
      </c>
      <c r="B59" s="195">
        <f>B57-B49</f>
        <v>8.0001354217529297E-4</v>
      </c>
      <c r="C59" s="195">
        <f>C57-C49</f>
        <v>35582838.75</v>
      </c>
      <c r="D59" s="195">
        <f>D57-D49</f>
        <v>43909733.229999989</v>
      </c>
    </row>
    <row r="60" spans="1:4" x14ac:dyDescent="0.25">
      <c r="A60" s="55"/>
      <c r="B60" s="55"/>
      <c r="C60" s="55"/>
      <c r="D60" s="55"/>
    </row>
    <row r="61" spans="1:4" x14ac:dyDescent="0.25"/>
    <row r="62" spans="1:4" ht="30" x14ac:dyDescent="0.25">
      <c r="A62" s="103" t="s">
        <v>183</v>
      </c>
      <c r="B62" s="42" t="s">
        <v>190</v>
      </c>
      <c r="C62" s="42" t="s">
        <v>167</v>
      </c>
      <c r="D62" s="42" t="s">
        <v>182</v>
      </c>
    </row>
    <row r="63" spans="1:4" x14ac:dyDescent="0.25">
      <c r="A63" s="110" t="s">
        <v>170</v>
      </c>
      <c r="B63" s="277">
        <f>B10</f>
        <v>213283387.27999997</v>
      </c>
      <c r="C63" s="277">
        <f>C10</f>
        <v>203373210.88</v>
      </c>
      <c r="D63" s="277">
        <f>D10</f>
        <v>202584432.02999997</v>
      </c>
    </row>
    <row r="64" spans="1:4" ht="30" x14ac:dyDescent="0.25">
      <c r="A64" s="111" t="s">
        <v>202</v>
      </c>
      <c r="B64" s="275">
        <f>B65-B66</f>
        <v>-1607142.84</v>
      </c>
      <c r="C64" s="275">
        <f>C65-C66</f>
        <v>-1607142.84</v>
      </c>
      <c r="D64" s="275">
        <f>D65-D66</f>
        <v>-1607142.84</v>
      </c>
    </row>
    <row r="65" spans="1:4" x14ac:dyDescent="0.25">
      <c r="A65" s="112" t="s">
        <v>193</v>
      </c>
      <c r="B65" s="274">
        <f>B39</f>
        <v>0</v>
      </c>
      <c r="C65" s="274">
        <f>C39</f>
        <v>0</v>
      </c>
      <c r="D65" s="274">
        <f>D39</f>
        <v>0</v>
      </c>
    </row>
    <row r="66" spans="1:4" x14ac:dyDescent="0.25">
      <c r="A66" s="112" t="s">
        <v>196</v>
      </c>
      <c r="B66" s="274">
        <f>B42</f>
        <v>1607142.84</v>
      </c>
      <c r="C66" s="274">
        <f>C42</f>
        <v>1607142.84</v>
      </c>
      <c r="D66" s="274">
        <f>D42</f>
        <v>1607142.84</v>
      </c>
    </row>
    <row r="67" spans="1:4" x14ac:dyDescent="0.25">
      <c r="A67" s="51"/>
      <c r="B67" s="11"/>
      <c r="C67" s="11"/>
      <c r="D67" s="11"/>
    </row>
    <row r="68" spans="1:4" x14ac:dyDescent="0.25">
      <c r="A68" s="50" t="s">
        <v>203</v>
      </c>
      <c r="B68" s="274">
        <f>B15</f>
        <v>211676244.44</v>
      </c>
      <c r="C68" s="274">
        <f>C15</f>
        <v>173225597.03</v>
      </c>
      <c r="D68" s="274">
        <f>D15</f>
        <v>160436814.28999999</v>
      </c>
    </row>
    <row r="69" spans="1:4" x14ac:dyDescent="0.25">
      <c r="A69" s="51"/>
      <c r="B69" s="11"/>
      <c r="C69" s="11"/>
      <c r="D69" s="11"/>
    </row>
    <row r="70" spans="1:4" x14ac:dyDescent="0.25">
      <c r="A70" s="50" t="s">
        <v>176</v>
      </c>
      <c r="B70" s="108">
        <f>B19</f>
        <v>0</v>
      </c>
      <c r="C70" s="274">
        <f>C19</f>
        <v>33604422.030000001</v>
      </c>
      <c r="D70" s="274">
        <f>D19</f>
        <v>33604422.030000001</v>
      </c>
    </row>
    <row r="71" spans="1:4" x14ac:dyDescent="0.25">
      <c r="A71" s="51"/>
      <c r="B71" s="11"/>
      <c r="C71" s="11"/>
      <c r="D71" s="11"/>
    </row>
    <row r="72" spans="1:4" ht="30" customHeight="1" x14ac:dyDescent="0.25">
      <c r="A72" s="106" t="s">
        <v>205</v>
      </c>
      <c r="B72" s="275">
        <f>B63+B64-B68+B70</f>
        <v>-2.9802322387695313E-8</v>
      </c>
      <c r="C72" s="275">
        <f>C63+C64-C68+C70</f>
        <v>62144893.039999992</v>
      </c>
      <c r="D72" s="275">
        <f>D63+D64-D68+D70</f>
        <v>74144896.929999977</v>
      </c>
    </row>
    <row r="73" spans="1:4" x14ac:dyDescent="0.25">
      <c r="A73" s="51"/>
      <c r="B73" s="11"/>
      <c r="C73" s="11"/>
      <c r="D73" s="11"/>
    </row>
    <row r="74" spans="1:4" ht="30" customHeight="1" x14ac:dyDescent="0.25">
      <c r="A74" s="106" t="s">
        <v>204</v>
      </c>
      <c r="B74" s="275">
        <f>B72-B64</f>
        <v>1607142.8399999703</v>
      </c>
      <c r="C74" s="275">
        <f>C72-C64</f>
        <v>63752035.879999995</v>
      </c>
      <c r="D74" s="275">
        <f>D72-D64</f>
        <v>75752039.769999981</v>
      </c>
    </row>
    <row r="75" spans="1:4" x14ac:dyDescent="0.25">
      <c r="A75" s="55"/>
      <c r="B75" s="12"/>
      <c r="C75" s="12"/>
      <c r="D75" s="12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7">
        <f>'Formato 4'!B8</f>
        <v>418473491.61079997</v>
      </c>
      <c r="Q2" s="17">
        <f>'Formato 4'!C8</f>
        <v>414913751.18999994</v>
      </c>
      <c r="R2" s="17">
        <f>'Formato 4'!D8</f>
        <v>414124972.33999991</v>
      </c>
      <c r="S2" s="17"/>
      <c r="T2" s="17"/>
      <c r="U2" s="17"/>
      <c r="V2" s="17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7">
        <f>'Formato 4'!B9</f>
        <v>205190104.3308</v>
      </c>
      <c r="Q3" s="17">
        <f>'Formato 4'!C9</f>
        <v>211540540.30999997</v>
      </c>
      <c r="R3" s="17">
        <f>'Formato 4'!D9</f>
        <v>211540540.30999997</v>
      </c>
      <c r="S3" s="17"/>
      <c r="T3" s="17"/>
      <c r="U3" s="17"/>
      <c r="V3" s="17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7">
        <f>'Formato 4'!B10</f>
        <v>213283387.27999997</v>
      </c>
      <c r="Q4" s="17">
        <f>'Formato 4'!C10</f>
        <v>203373210.88</v>
      </c>
      <c r="R4" s="17">
        <f>'Formato 4'!D10</f>
        <v>202584432.02999997</v>
      </c>
      <c r="S4" s="17"/>
      <c r="T4" s="17"/>
      <c r="U4" s="17"/>
      <c r="V4" s="17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7">
        <f>'Formato 4'!B11</f>
        <v>0</v>
      </c>
      <c r="Q5" s="17">
        <f>'Formato 4'!C11</f>
        <v>0</v>
      </c>
      <c r="R5" s="17">
        <f>'Formato 4'!D11</f>
        <v>0</v>
      </c>
      <c r="S5" s="17"/>
      <c r="T5" s="17"/>
      <c r="U5" s="17"/>
      <c r="V5" s="17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702</v>
      </c>
      <c r="P6" s="17">
        <f>'Formato 4'!B13</f>
        <v>416866348.76999998</v>
      </c>
      <c r="Q6" s="17">
        <f>'Formato 4'!C13</f>
        <v>383204432.25</v>
      </c>
      <c r="R6" s="17">
        <f>'Formato 4'!D13</f>
        <v>362088755.02999997</v>
      </c>
      <c r="S6" s="17"/>
      <c r="T6" s="17"/>
      <c r="U6" s="17"/>
      <c r="V6" s="17"/>
      <c r="W6" s="17"/>
      <c r="X6" s="17"/>
      <c r="Y6" s="17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7">
        <f>'Formato 4'!B14</f>
        <v>205190104.32999998</v>
      </c>
      <c r="Q7" s="17">
        <f>'Formato 4'!C14</f>
        <v>209978835.21999997</v>
      </c>
      <c r="R7" s="17">
        <f>'Formato 4'!D14</f>
        <v>201651940.73999998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7">
        <f>'Formato 4'!B15</f>
        <v>211676244.44</v>
      </c>
      <c r="Q8" s="17">
        <f>'Formato 4'!C15</f>
        <v>173225597.03</v>
      </c>
      <c r="R8" s="17">
        <f>'Formato 4'!D15</f>
        <v>160436814.28999999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725</v>
      </c>
      <c r="P9" s="17"/>
      <c r="Q9" s="17">
        <f>'Formato 4'!C17</f>
        <v>67625555.689999998</v>
      </c>
      <c r="R9" s="17">
        <f>'Formato 4'!D17</f>
        <v>67625555.689999998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7"/>
      <c r="Q10" s="17">
        <f>'Formato 4'!C18</f>
        <v>34021133.659999996</v>
      </c>
      <c r="R10" s="17">
        <f>'Formato 4'!D18</f>
        <v>34021133.659999996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19"/>
      <c r="P11" s="17"/>
      <c r="Q11" s="17">
        <f>'Formato 4'!C19</f>
        <v>33604422.030000001</v>
      </c>
      <c r="R11" s="17">
        <f>'Formato 4'!D19</f>
        <v>33604422.030000001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705</v>
      </c>
      <c r="P12" s="17">
        <f>'Formato 4'!B21</f>
        <v>1607142.8407999873</v>
      </c>
      <c r="Q12" s="17">
        <f>'Formato 4'!C21</f>
        <v>99334874.629999936</v>
      </c>
      <c r="R12" s="17">
        <f>'Formato 4'!D21</f>
        <v>119661772.99999994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706</v>
      </c>
      <c r="P13" s="17">
        <f>'Formato 4'!B23</f>
        <v>1607142.8407999873</v>
      </c>
      <c r="Q13" s="17">
        <f>'Formato 4'!C23</f>
        <v>99334874.629999936</v>
      </c>
      <c r="R13" s="17">
        <f>'Formato 4'!D23</f>
        <v>119661772.99999994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707</v>
      </c>
      <c r="P14" s="17">
        <f>'Formato 4'!B25</f>
        <v>1607142.8407999873</v>
      </c>
      <c r="Q14" s="17">
        <f>'Formato 4'!C25</f>
        <v>31709318.939999938</v>
      </c>
      <c r="R14" s="17">
        <f>'Formato 4'!D25</f>
        <v>52036217.309999943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1500000</v>
      </c>
      <c r="Q15">
        <f>'Formato 4'!C29</f>
        <v>1334196.06</v>
      </c>
      <c r="R15">
        <f>'Formato 4'!D29</f>
        <v>1334196.06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1500000</v>
      </c>
      <c r="Q17">
        <f>'Formato 4'!C31</f>
        <v>1334196.06</v>
      </c>
      <c r="R17">
        <f>'Formato 4'!D31</f>
        <v>1334196.06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3107142.8407999873</v>
      </c>
      <c r="Q18">
        <f>'Formato 4'!C33</f>
        <v>33043514.999999937</v>
      </c>
      <c r="R18">
        <f>'Formato 4'!D33</f>
        <v>53370413.369999945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1607142.84</v>
      </c>
      <c r="Q22">
        <f>'Formato 4'!C40</f>
        <v>1607142.84</v>
      </c>
      <c r="R22">
        <f>'Formato 4'!D40</f>
        <v>1607142.84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1607142.84</v>
      </c>
      <c r="Q24">
        <f>'Formato 4'!C42</f>
        <v>1607142.84</v>
      </c>
      <c r="R24">
        <f>'Formato 4'!D42</f>
        <v>1607142.84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-1607142.84</v>
      </c>
      <c r="Q25">
        <f>'Formato 4'!C44</f>
        <v>-1607142.84</v>
      </c>
      <c r="R25">
        <f>'Formato 4'!D44</f>
        <v>-1607142.84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205190104.3308</v>
      </c>
      <c r="Q26">
        <f>'Formato 4'!C48</f>
        <v>211540540.30999997</v>
      </c>
      <c r="R26">
        <f>'Formato 4'!D48</f>
        <v>211540540.30999997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205190104.32999998</v>
      </c>
      <c r="Q30">
        <f>'Formato 4'!C53</f>
        <v>209978835.21999997</v>
      </c>
      <c r="R30">
        <f>'Formato 4'!D53</f>
        <v>201651940.73999998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34021133.659999996</v>
      </c>
      <c r="R31">
        <f>'Formato 4'!D55</f>
        <v>34021133.659999996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213283387.27999997</v>
      </c>
      <c r="Q32">
        <f>'Formato 4'!C63</f>
        <v>203373210.88</v>
      </c>
      <c r="R32">
        <f>'Formato 4'!D63</f>
        <v>202584432.02999997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-1607142.84</v>
      </c>
      <c r="Q33">
        <f>'Formato 4'!C64</f>
        <v>-1607142.84</v>
      </c>
      <c r="R33">
        <f>'Formato 4'!D64</f>
        <v>-1607142.84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1607142.84</v>
      </c>
      <c r="Q35">
        <f>'Formato 4'!C66</f>
        <v>1607142.84</v>
      </c>
      <c r="R35">
        <f>'Formato 4'!D66</f>
        <v>1607142.84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211676244.44</v>
      </c>
      <c r="Q36">
        <f>'Formato 4'!C68</f>
        <v>173225597.03</v>
      </c>
      <c r="R36">
        <f>'Formato 4'!D68</f>
        <v>160436814.28999999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33604422.030000001</v>
      </c>
      <c r="R37">
        <f>'Formato 4'!D70</f>
        <v>33604422.030000001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-2.9802322387695313E-8</v>
      </c>
      <c r="Q38">
        <f>'Formato 4'!C72</f>
        <v>62144893.039999992</v>
      </c>
      <c r="R38">
        <f>'Formato 4'!D72</f>
        <v>74144896.929999977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1607142.8399999703</v>
      </c>
      <c r="Q39">
        <f>'Formato 4'!C74</f>
        <v>63752035.879999995</v>
      </c>
      <c r="R39">
        <f>'Formato 4'!D74</f>
        <v>75752039.769999981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8" customFormat="1" ht="37.5" customHeight="1" x14ac:dyDescent="0.25">
      <c r="A1" s="326" t="s">
        <v>206</v>
      </c>
      <c r="B1" s="326"/>
      <c r="C1" s="326"/>
      <c r="D1" s="326"/>
      <c r="E1" s="326"/>
      <c r="F1" s="326"/>
      <c r="G1" s="326"/>
    </row>
    <row r="2" spans="1:8" ht="14.25" x14ac:dyDescent="0.45">
      <c r="A2" s="308" t="str">
        <f>ENTE_PUBLICO_A</f>
        <v>Municipio de Valle de Santiago, Gto., Gobierno del Estado de Guanajuato (a)</v>
      </c>
      <c r="B2" s="309"/>
      <c r="C2" s="309"/>
      <c r="D2" s="309"/>
      <c r="E2" s="309"/>
      <c r="F2" s="309"/>
      <c r="G2" s="310"/>
    </row>
    <row r="3" spans="1:8" x14ac:dyDescent="0.25">
      <c r="A3" s="311" t="s">
        <v>207</v>
      </c>
      <c r="B3" s="312"/>
      <c r="C3" s="312"/>
      <c r="D3" s="312"/>
      <c r="E3" s="312"/>
      <c r="F3" s="312"/>
      <c r="G3" s="313"/>
    </row>
    <row r="4" spans="1:8" ht="14.25" x14ac:dyDescent="0.45">
      <c r="A4" s="314" t="str">
        <f>TRIMESTRE</f>
        <v>Del 1 de enero al 31 de diciembre de 2019 (b)</v>
      </c>
      <c r="B4" s="315"/>
      <c r="C4" s="315"/>
      <c r="D4" s="315"/>
      <c r="E4" s="315"/>
      <c r="F4" s="315"/>
      <c r="G4" s="316"/>
    </row>
    <row r="5" spans="1:8" ht="14.25" x14ac:dyDescent="0.45">
      <c r="A5" s="317" t="s">
        <v>118</v>
      </c>
      <c r="B5" s="318"/>
      <c r="C5" s="318"/>
      <c r="D5" s="318"/>
      <c r="E5" s="318"/>
      <c r="F5" s="318"/>
      <c r="G5" s="319"/>
    </row>
    <row r="6" spans="1:8" x14ac:dyDescent="0.25">
      <c r="A6" s="323" t="s">
        <v>214</v>
      </c>
      <c r="B6" s="325" t="s">
        <v>208</v>
      </c>
      <c r="C6" s="325"/>
      <c r="D6" s="325"/>
      <c r="E6" s="325"/>
      <c r="F6" s="325"/>
      <c r="G6" s="325" t="s">
        <v>209</v>
      </c>
    </row>
    <row r="7" spans="1:8" ht="30" x14ac:dyDescent="0.25">
      <c r="A7" s="324"/>
      <c r="B7" s="43" t="s">
        <v>210</v>
      </c>
      <c r="C7" s="42" t="s">
        <v>211</v>
      </c>
      <c r="D7" s="43" t="s">
        <v>212</v>
      </c>
      <c r="E7" s="43" t="s">
        <v>167</v>
      </c>
      <c r="F7" s="43" t="s">
        <v>213</v>
      </c>
      <c r="G7" s="325"/>
    </row>
    <row r="8" spans="1:8" x14ac:dyDescent="0.25">
      <c r="A8" s="49" t="s">
        <v>215</v>
      </c>
      <c r="B8" s="11"/>
      <c r="C8" s="11"/>
      <c r="D8" s="11"/>
      <c r="E8" s="11"/>
      <c r="F8" s="11"/>
      <c r="G8" s="11"/>
    </row>
    <row r="9" spans="1:8" x14ac:dyDescent="0.25">
      <c r="A9" s="50" t="s">
        <v>216</v>
      </c>
      <c r="B9" s="154">
        <v>18497121.5</v>
      </c>
      <c r="C9" s="159">
        <v>528878.5</v>
      </c>
      <c r="D9" s="158">
        <f t="shared" ref="D9:D15" si="0">B9+C9</f>
        <v>19026000</v>
      </c>
      <c r="E9" s="160">
        <v>18726958.239999998</v>
      </c>
      <c r="F9" s="160">
        <v>18726958.239999998</v>
      </c>
      <c r="G9" s="158">
        <f>F9-B9</f>
        <v>229836.73999999836</v>
      </c>
      <c r="H9" s="8"/>
    </row>
    <row r="10" spans="1:8" x14ac:dyDescent="0.25">
      <c r="A10" s="50" t="s">
        <v>217</v>
      </c>
      <c r="B10" s="154">
        <v>0</v>
      </c>
      <c r="C10" s="159">
        <v>0</v>
      </c>
      <c r="D10" s="158">
        <f>B10+C10</f>
        <v>0</v>
      </c>
      <c r="E10" s="160">
        <v>0</v>
      </c>
      <c r="F10" s="160">
        <v>0</v>
      </c>
      <c r="G10" s="191">
        <f t="shared" ref="G10:G39" si="1">F10-B10</f>
        <v>0</v>
      </c>
    </row>
    <row r="11" spans="1:8" x14ac:dyDescent="0.25">
      <c r="A11" s="50" t="s">
        <v>218</v>
      </c>
      <c r="B11" s="154">
        <v>5935390.8399999999</v>
      </c>
      <c r="C11" s="159">
        <v>-3947412.82</v>
      </c>
      <c r="D11" s="158">
        <f t="shared" si="0"/>
        <v>1987978.02</v>
      </c>
      <c r="E11" s="160">
        <v>1569712.75</v>
      </c>
      <c r="F11" s="160">
        <v>1569712.75</v>
      </c>
      <c r="G11" s="191">
        <f t="shared" si="1"/>
        <v>-4365678.09</v>
      </c>
    </row>
    <row r="12" spans="1:8" x14ac:dyDescent="0.25">
      <c r="A12" s="50" t="s">
        <v>219</v>
      </c>
      <c r="B12" s="154">
        <v>26042400.510000002</v>
      </c>
      <c r="C12" s="159">
        <v>-307586.21999999997</v>
      </c>
      <c r="D12" s="158">
        <f t="shared" si="0"/>
        <v>25734814.290000003</v>
      </c>
      <c r="E12" s="160">
        <v>24094063.550000001</v>
      </c>
      <c r="F12" s="160">
        <v>24094063.550000001</v>
      </c>
      <c r="G12" s="191">
        <f t="shared" si="1"/>
        <v>-1948336.9600000009</v>
      </c>
    </row>
    <row r="13" spans="1:8" x14ac:dyDescent="0.25">
      <c r="A13" s="50" t="s">
        <v>220</v>
      </c>
      <c r="B13" s="154">
        <v>4186177.3</v>
      </c>
      <c r="C13" s="159">
        <v>193822.7</v>
      </c>
      <c r="D13" s="158">
        <f t="shared" si="0"/>
        <v>4380000</v>
      </c>
      <c r="E13" s="160">
        <v>4584706.93</v>
      </c>
      <c r="F13" s="160">
        <v>4584706.93</v>
      </c>
      <c r="G13" s="191">
        <f t="shared" si="1"/>
        <v>398529.62999999989</v>
      </c>
    </row>
    <row r="14" spans="1:8" x14ac:dyDescent="0.25">
      <c r="A14" s="50" t="s">
        <v>221</v>
      </c>
      <c r="B14" s="154">
        <v>2185220.64</v>
      </c>
      <c r="C14" s="159">
        <v>215499.31</v>
      </c>
      <c r="D14" s="158">
        <f t="shared" si="0"/>
        <v>2400719.9500000002</v>
      </c>
      <c r="E14" s="160">
        <v>2322233.85</v>
      </c>
      <c r="F14" s="160">
        <v>2322233.85</v>
      </c>
      <c r="G14" s="191">
        <f t="shared" si="1"/>
        <v>137013.20999999996</v>
      </c>
    </row>
    <row r="15" spans="1:8" x14ac:dyDescent="0.25">
      <c r="A15" s="50" t="s">
        <v>222</v>
      </c>
      <c r="B15" s="154">
        <v>0</v>
      </c>
      <c r="C15" s="159">
        <v>0</v>
      </c>
      <c r="D15" s="158">
        <f t="shared" si="0"/>
        <v>0</v>
      </c>
      <c r="E15" s="160">
        <v>0</v>
      </c>
      <c r="F15" s="160">
        <v>0</v>
      </c>
      <c r="G15" s="191">
        <f t="shared" si="1"/>
        <v>0</v>
      </c>
    </row>
    <row r="16" spans="1:8" x14ac:dyDescent="0.25">
      <c r="A16" s="9" t="s">
        <v>275</v>
      </c>
      <c r="B16" s="126">
        <f>SUM(B17:B27)</f>
        <v>142969580</v>
      </c>
      <c r="C16" s="158">
        <f>SUM(C17:C27)</f>
        <v>11842618.9</v>
      </c>
      <c r="D16" s="158">
        <f>SUM(D17:D27)</f>
        <v>154812198.90000001</v>
      </c>
      <c r="E16" s="158">
        <f>SUM(E17:E27)</f>
        <v>157700128.42999998</v>
      </c>
      <c r="F16" s="158">
        <f>SUM(F17:F27)</f>
        <v>157700128.42999998</v>
      </c>
      <c r="G16" s="191">
        <f t="shared" si="1"/>
        <v>14730548.429999977</v>
      </c>
    </row>
    <row r="17" spans="1:7" x14ac:dyDescent="0.25">
      <c r="A17" s="59" t="s">
        <v>223</v>
      </c>
      <c r="B17" s="155">
        <v>96482794.719999999</v>
      </c>
      <c r="C17" s="167">
        <v>7517205.2800000012</v>
      </c>
      <c r="D17" s="168">
        <v>104000000</v>
      </c>
      <c r="E17" s="169">
        <v>106022357.09</v>
      </c>
      <c r="F17" s="169">
        <v>106022357.09</v>
      </c>
      <c r="G17" s="191">
        <f t="shared" si="1"/>
        <v>9539562.3700000048</v>
      </c>
    </row>
    <row r="18" spans="1:7" x14ac:dyDescent="0.25">
      <c r="A18" s="59" t="s">
        <v>224</v>
      </c>
      <c r="B18" s="155">
        <v>23396183.199999999</v>
      </c>
      <c r="C18" s="167">
        <v>1003816.8000000007</v>
      </c>
      <c r="D18" s="168">
        <v>24400000</v>
      </c>
      <c r="E18" s="169">
        <v>25174665.91</v>
      </c>
      <c r="F18" s="169">
        <v>25174665.91</v>
      </c>
      <c r="G18" s="191">
        <f t="shared" si="1"/>
        <v>1778482.7100000009</v>
      </c>
    </row>
    <row r="19" spans="1:7" x14ac:dyDescent="0.25">
      <c r="A19" s="59" t="s">
        <v>225</v>
      </c>
      <c r="B19" s="155">
        <v>7758422.8799999999</v>
      </c>
      <c r="C19" s="167">
        <v>253776.02000000048</v>
      </c>
      <c r="D19" s="168">
        <v>8012198.9000000004</v>
      </c>
      <c r="E19" s="169">
        <v>7915776.4500000002</v>
      </c>
      <c r="F19" s="169">
        <v>7915776.4500000002</v>
      </c>
      <c r="G19" s="191">
        <f t="shared" si="1"/>
        <v>157353.5700000003</v>
      </c>
    </row>
    <row r="20" spans="1:7" x14ac:dyDescent="0.25">
      <c r="A20" s="59" t="s">
        <v>226</v>
      </c>
      <c r="B20" s="155">
        <v>0</v>
      </c>
      <c r="C20" s="167">
        <v>0</v>
      </c>
      <c r="D20" s="168">
        <v>0</v>
      </c>
      <c r="E20" s="169">
        <v>0</v>
      </c>
      <c r="F20" s="169">
        <v>0</v>
      </c>
      <c r="G20" s="191">
        <f t="shared" si="1"/>
        <v>0</v>
      </c>
    </row>
    <row r="21" spans="1:7" x14ac:dyDescent="0.25">
      <c r="A21" s="59" t="s">
        <v>227</v>
      </c>
      <c r="B21" s="155">
        <v>0</v>
      </c>
      <c r="C21" s="167">
        <v>0</v>
      </c>
      <c r="D21" s="168">
        <v>0</v>
      </c>
      <c r="E21" s="169">
        <v>0</v>
      </c>
      <c r="F21" s="169">
        <v>0</v>
      </c>
      <c r="G21" s="191">
        <f t="shared" si="1"/>
        <v>0</v>
      </c>
    </row>
    <row r="22" spans="1:7" x14ac:dyDescent="0.25">
      <c r="A22" s="59" t="s">
        <v>228</v>
      </c>
      <c r="B22" s="155">
        <v>2228584.8000000003</v>
      </c>
      <c r="C22" s="167">
        <v>1971415.1999999997</v>
      </c>
      <c r="D22" s="168">
        <v>4200000</v>
      </c>
      <c r="E22" s="169">
        <v>4160365.54</v>
      </c>
      <c r="F22" s="169">
        <v>4160365.54</v>
      </c>
      <c r="G22" s="191">
        <f t="shared" si="1"/>
        <v>1931780.7399999998</v>
      </c>
    </row>
    <row r="23" spans="1:7" x14ac:dyDescent="0.25">
      <c r="A23" s="59" t="s">
        <v>229</v>
      </c>
      <c r="B23" s="155">
        <v>0</v>
      </c>
      <c r="C23" s="167">
        <v>0</v>
      </c>
      <c r="D23" s="168">
        <v>0</v>
      </c>
      <c r="E23" s="169">
        <v>0</v>
      </c>
      <c r="F23" s="169">
        <v>0</v>
      </c>
      <c r="G23" s="191">
        <f t="shared" si="1"/>
        <v>0</v>
      </c>
    </row>
    <row r="24" spans="1:7" x14ac:dyDescent="0.25">
      <c r="A24" s="59" t="s">
        <v>230</v>
      </c>
      <c r="B24" s="155">
        <v>0</v>
      </c>
      <c r="C24" s="167">
        <v>0</v>
      </c>
      <c r="D24" s="168">
        <v>0</v>
      </c>
      <c r="E24" s="169">
        <v>0</v>
      </c>
      <c r="F24" s="169">
        <v>0</v>
      </c>
      <c r="G24" s="191">
        <f t="shared" si="1"/>
        <v>0</v>
      </c>
    </row>
    <row r="25" spans="1:7" x14ac:dyDescent="0.25">
      <c r="A25" s="59" t="s">
        <v>231</v>
      </c>
      <c r="B25" s="155">
        <v>4804437.04</v>
      </c>
      <c r="C25" s="167">
        <v>-804437.04</v>
      </c>
      <c r="D25" s="168">
        <v>4000000</v>
      </c>
      <c r="E25" s="169">
        <v>3982082.44</v>
      </c>
      <c r="F25" s="169">
        <v>3982082.44</v>
      </c>
      <c r="G25" s="191">
        <f t="shared" si="1"/>
        <v>-822354.60000000009</v>
      </c>
    </row>
    <row r="26" spans="1:7" x14ac:dyDescent="0.25">
      <c r="A26" s="59" t="s">
        <v>232</v>
      </c>
      <c r="B26" s="155">
        <v>8299157.3600000013</v>
      </c>
      <c r="C26" s="167">
        <v>1900842.6399999987</v>
      </c>
      <c r="D26" s="168">
        <v>10200000</v>
      </c>
      <c r="E26" s="169">
        <v>10444881</v>
      </c>
      <c r="F26" s="169">
        <v>10444881</v>
      </c>
      <c r="G26" s="191">
        <f t="shared" si="1"/>
        <v>2145723.6399999987</v>
      </c>
    </row>
    <row r="27" spans="1:7" x14ac:dyDescent="0.25">
      <c r="A27" s="59" t="s">
        <v>233</v>
      </c>
      <c r="B27" s="155">
        <v>0</v>
      </c>
      <c r="C27" s="167">
        <v>0</v>
      </c>
      <c r="D27" s="168">
        <v>0</v>
      </c>
      <c r="E27" s="169">
        <v>0</v>
      </c>
      <c r="F27" s="169">
        <v>0</v>
      </c>
      <c r="G27" s="191">
        <f t="shared" si="1"/>
        <v>0</v>
      </c>
    </row>
    <row r="28" spans="1:7" x14ac:dyDescent="0.25">
      <c r="A28" s="50" t="s">
        <v>234</v>
      </c>
      <c r="B28" s="126">
        <f>SUM(B29:B33)</f>
        <v>2810613.5408000001</v>
      </c>
      <c r="C28" s="158">
        <f>SUM(C29:C33)</f>
        <v>-205613.54080000019</v>
      </c>
      <c r="D28" s="158">
        <f>SUM(D29:D33)</f>
        <v>2605000</v>
      </c>
      <c r="E28" s="56">
        <f t="shared" ref="E28:F28" si="2">SUM(E29:E33)</f>
        <v>2542736.56</v>
      </c>
      <c r="F28" s="56">
        <f t="shared" si="2"/>
        <v>2542736.56</v>
      </c>
      <c r="G28" s="191">
        <f t="shared" si="1"/>
        <v>-267876.98080000002</v>
      </c>
    </row>
    <row r="29" spans="1:7" x14ac:dyDescent="0.25">
      <c r="A29" s="59" t="s">
        <v>235</v>
      </c>
      <c r="B29" s="155">
        <v>37499.300799999997</v>
      </c>
      <c r="C29" s="170">
        <v>-22499.300799999997</v>
      </c>
      <c r="D29" s="171">
        <v>15000</v>
      </c>
      <c r="E29" s="172">
        <v>13325.52</v>
      </c>
      <c r="F29" s="172">
        <v>13325.52</v>
      </c>
      <c r="G29" s="191">
        <f t="shared" si="1"/>
        <v>-24173.780799999997</v>
      </c>
    </row>
    <row r="30" spans="1:7" x14ac:dyDescent="0.25">
      <c r="A30" s="59" t="s">
        <v>236</v>
      </c>
      <c r="B30" s="155">
        <v>279602.96000000002</v>
      </c>
      <c r="C30" s="170">
        <v>20397.039999999979</v>
      </c>
      <c r="D30" s="171">
        <v>300000</v>
      </c>
      <c r="E30" s="172">
        <v>281256.24</v>
      </c>
      <c r="F30" s="172">
        <v>281256.24</v>
      </c>
      <c r="G30" s="191">
        <f t="shared" si="1"/>
        <v>1653.2799999999697</v>
      </c>
    </row>
    <row r="31" spans="1:7" x14ac:dyDescent="0.25">
      <c r="A31" s="59" t="s">
        <v>237</v>
      </c>
      <c r="B31" s="155">
        <v>1760319.6</v>
      </c>
      <c r="C31" s="170">
        <v>-270319.60000000009</v>
      </c>
      <c r="D31" s="171">
        <v>1490000</v>
      </c>
      <c r="E31" s="172">
        <v>1458846.34</v>
      </c>
      <c r="F31" s="172">
        <v>1458846.34</v>
      </c>
      <c r="G31" s="191">
        <f t="shared" si="1"/>
        <v>-301473.26</v>
      </c>
    </row>
    <row r="32" spans="1:7" x14ac:dyDescent="0.25">
      <c r="A32" s="59" t="s">
        <v>238</v>
      </c>
      <c r="B32" s="156">
        <v>0</v>
      </c>
      <c r="C32" s="170">
        <v>0</v>
      </c>
      <c r="D32" s="171">
        <v>0</v>
      </c>
      <c r="E32" s="172">
        <v>0</v>
      </c>
      <c r="F32" s="172">
        <v>0</v>
      </c>
      <c r="G32" s="191">
        <f t="shared" si="1"/>
        <v>0</v>
      </c>
    </row>
    <row r="33" spans="1:8" x14ac:dyDescent="0.25">
      <c r="A33" s="59" t="s">
        <v>239</v>
      </c>
      <c r="B33" s="155">
        <v>733191.68000000005</v>
      </c>
      <c r="C33" s="170">
        <v>66808.319999999949</v>
      </c>
      <c r="D33" s="171">
        <v>800000</v>
      </c>
      <c r="E33" s="172">
        <v>789308.46</v>
      </c>
      <c r="F33" s="172">
        <v>789308.46</v>
      </c>
      <c r="G33" s="191">
        <f t="shared" si="1"/>
        <v>56116.779999999912</v>
      </c>
    </row>
    <row r="34" spans="1:8" x14ac:dyDescent="0.25">
      <c r="A34" s="50" t="s">
        <v>240</v>
      </c>
      <c r="B34" s="155">
        <v>0</v>
      </c>
      <c r="C34" s="155">
        <v>0</v>
      </c>
      <c r="D34" s="155">
        <v>0</v>
      </c>
      <c r="E34" s="155">
        <v>0</v>
      </c>
      <c r="F34" s="155">
        <v>0</v>
      </c>
      <c r="G34" s="191">
        <f t="shared" si="1"/>
        <v>0</v>
      </c>
    </row>
    <row r="35" spans="1:8" x14ac:dyDescent="0.25">
      <c r="A35" s="50" t="s">
        <v>241</v>
      </c>
      <c r="B35" s="126">
        <f>B36</f>
        <v>2563600</v>
      </c>
      <c r="C35" s="158">
        <v>-2563600</v>
      </c>
      <c r="D35" s="158">
        <f t="shared" ref="D35:D36" si="3">B35+C35</f>
        <v>0</v>
      </c>
      <c r="E35" s="158">
        <f>E36</f>
        <v>0</v>
      </c>
      <c r="F35" s="158">
        <f>F36</f>
        <v>0</v>
      </c>
      <c r="G35" s="191">
        <f t="shared" si="1"/>
        <v>-2563600</v>
      </c>
    </row>
    <row r="36" spans="1:8" ht="14.25" customHeight="1" x14ac:dyDescent="0.25">
      <c r="A36" s="59" t="s">
        <v>242</v>
      </c>
      <c r="B36" s="158">
        <v>2563600</v>
      </c>
      <c r="C36" s="158">
        <v>-2563600</v>
      </c>
      <c r="D36" s="158">
        <f t="shared" si="3"/>
        <v>0</v>
      </c>
      <c r="E36" s="158">
        <v>0</v>
      </c>
      <c r="F36" s="158">
        <v>0</v>
      </c>
      <c r="G36" s="191">
        <f t="shared" si="1"/>
        <v>-2563600</v>
      </c>
    </row>
    <row r="37" spans="1:8" x14ac:dyDescent="0.25">
      <c r="A37" s="50" t="s">
        <v>243</v>
      </c>
      <c r="B37" s="126">
        <f>B38+B39</f>
        <v>0</v>
      </c>
      <c r="C37" s="158">
        <f>C38+C39</f>
        <v>0</v>
      </c>
      <c r="D37" s="158">
        <f>D38+D39</f>
        <v>0</v>
      </c>
      <c r="E37" s="158">
        <f>E38+E39</f>
        <v>0</v>
      </c>
      <c r="F37" s="158">
        <f>F38+F39</f>
        <v>0</v>
      </c>
      <c r="G37" s="191">
        <f t="shared" si="1"/>
        <v>0</v>
      </c>
    </row>
    <row r="38" spans="1:8" x14ac:dyDescent="0.25">
      <c r="A38" s="59" t="s">
        <v>244</v>
      </c>
      <c r="B38" s="155">
        <v>0</v>
      </c>
      <c r="C38" s="155">
        <v>0</v>
      </c>
      <c r="D38" s="155">
        <v>0</v>
      </c>
      <c r="E38" s="155">
        <v>0</v>
      </c>
      <c r="F38" s="155">
        <v>0</v>
      </c>
      <c r="G38" s="191">
        <f t="shared" si="1"/>
        <v>0</v>
      </c>
    </row>
    <row r="39" spans="1:8" x14ac:dyDescent="0.25">
      <c r="A39" s="59" t="s">
        <v>245</v>
      </c>
      <c r="B39" s="155">
        <v>0</v>
      </c>
      <c r="C39" s="155">
        <v>0</v>
      </c>
      <c r="D39" s="155">
        <v>0</v>
      </c>
      <c r="E39" s="155">
        <v>0</v>
      </c>
      <c r="F39" s="155">
        <v>0</v>
      </c>
      <c r="G39" s="191">
        <f t="shared" si="1"/>
        <v>0</v>
      </c>
    </row>
    <row r="40" spans="1:8" ht="14.25" x14ac:dyDescent="0.45">
      <c r="A40" s="51"/>
      <c r="B40" s="56"/>
      <c r="C40" s="56"/>
      <c r="D40" s="56"/>
      <c r="E40" s="56"/>
      <c r="F40" s="56"/>
      <c r="G40" s="56"/>
    </row>
    <row r="41" spans="1:8" x14ac:dyDescent="0.25">
      <c r="A41" s="52" t="s">
        <v>276</v>
      </c>
      <c r="B41" s="153">
        <f t="shared" ref="B41:G41" si="4">SUM(B9,B10,B11,B12,B13,B14,B15,B16,B28,B34,B35,B37)</f>
        <v>205190104.3308</v>
      </c>
      <c r="C41" s="153">
        <f t="shared" si="4"/>
        <v>5756606.8292000005</v>
      </c>
      <c r="D41" s="153">
        <f t="shared" si="4"/>
        <v>210946711.16000003</v>
      </c>
      <c r="E41" s="153">
        <f t="shared" si="4"/>
        <v>211540540.30999997</v>
      </c>
      <c r="F41" s="153">
        <f t="shared" si="4"/>
        <v>211540540.30999997</v>
      </c>
      <c r="G41" s="153">
        <f t="shared" si="4"/>
        <v>6350435.9791999757</v>
      </c>
    </row>
    <row r="42" spans="1:8" x14ac:dyDescent="0.25">
      <c r="A42" s="52" t="s">
        <v>246</v>
      </c>
      <c r="B42" s="113"/>
      <c r="C42" s="113"/>
      <c r="D42" s="113"/>
      <c r="E42" s="113"/>
      <c r="F42" s="113"/>
      <c r="G42" s="195">
        <v>6350435.9791999757</v>
      </c>
      <c r="H42" s="8"/>
    </row>
    <row r="43" spans="1:8" x14ac:dyDescent="0.25">
      <c r="A43" s="51"/>
      <c r="B43" s="51"/>
      <c r="C43" s="51"/>
      <c r="D43" s="51"/>
      <c r="E43" s="51"/>
      <c r="F43" s="51"/>
      <c r="G43" s="51"/>
    </row>
    <row r="44" spans="1:8" x14ac:dyDescent="0.25">
      <c r="A44" s="52" t="s">
        <v>247</v>
      </c>
      <c r="B44" s="51"/>
      <c r="C44" s="51"/>
      <c r="D44" s="51"/>
      <c r="E44" s="51"/>
      <c r="F44" s="51"/>
      <c r="G44" s="51"/>
    </row>
    <row r="45" spans="1:8" x14ac:dyDescent="0.25">
      <c r="A45" s="50" t="s">
        <v>248</v>
      </c>
      <c r="B45" s="158">
        <f>SUM(B46:B53)</f>
        <v>164923156.31999999</v>
      </c>
      <c r="C45" s="158">
        <f>SUM(C46:C53)</f>
        <v>12617118.68</v>
      </c>
      <c r="D45" s="191">
        <f>SUM(D46:D53)</f>
        <v>177540275</v>
      </c>
      <c r="E45" s="158">
        <f>SUM(E46:E53)</f>
        <v>177540275</v>
      </c>
      <c r="F45" s="191">
        <f>SUM(F46:F53)</f>
        <v>177540275</v>
      </c>
      <c r="G45" s="191">
        <f t="shared" ref="G45" si="5">F45-B45</f>
        <v>12617118.680000007</v>
      </c>
    </row>
    <row r="46" spans="1:8" x14ac:dyDescent="0.25">
      <c r="A46" s="63" t="s">
        <v>249</v>
      </c>
      <c r="B46" s="156">
        <v>0</v>
      </c>
      <c r="C46" s="162">
        <v>0</v>
      </c>
      <c r="D46" s="158">
        <f>B46+C46</f>
        <v>0</v>
      </c>
      <c r="E46" s="158">
        <v>0</v>
      </c>
      <c r="F46" s="191">
        <f t="shared" ref="D46:F53" si="6">D46+E46</f>
        <v>0</v>
      </c>
      <c r="G46" s="191">
        <f>F46-B46</f>
        <v>0</v>
      </c>
    </row>
    <row r="47" spans="1:8" x14ac:dyDescent="0.25">
      <c r="A47" s="63" t="s">
        <v>250</v>
      </c>
      <c r="B47" s="156">
        <v>0</v>
      </c>
      <c r="C47" s="161">
        <v>0</v>
      </c>
      <c r="D47" s="158">
        <f t="shared" si="6"/>
        <v>0</v>
      </c>
      <c r="E47" s="158">
        <v>0</v>
      </c>
      <c r="F47" s="191">
        <f t="shared" si="6"/>
        <v>0</v>
      </c>
      <c r="G47" s="191">
        <f t="shared" ref="G47:G63" si="7">F47-B47</f>
        <v>0</v>
      </c>
    </row>
    <row r="48" spans="1:8" x14ac:dyDescent="0.25">
      <c r="A48" s="63" t="s">
        <v>251</v>
      </c>
      <c r="B48" s="156">
        <v>76026484.560000002</v>
      </c>
      <c r="C48" s="174">
        <v>4961375.4400000004</v>
      </c>
      <c r="D48" s="158">
        <f t="shared" si="6"/>
        <v>80987860</v>
      </c>
      <c r="E48" s="158">
        <v>80987860</v>
      </c>
      <c r="F48" s="194">
        <v>80987860</v>
      </c>
      <c r="G48" s="191">
        <f t="shared" si="7"/>
        <v>4961375.4399999976</v>
      </c>
    </row>
    <row r="49" spans="1:7" ht="30" x14ac:dyDescent="0.25">
      <c r="A49" s="63" t="s">
        <v>252</v>
      </c>
      <c r="B49" s="156">
        <v>88896671.760000005</v>
      </c>
      <c r="C49" s="174">
        <v>7655743.2400000002</v>
      </c>
      <c r="D49" s="158">
        <f t="shared" si="6"/>
        <v>96552415</v>
      </c>
      <c r="E49" s="158">
        <v>96552415</v>
      </c>
      <c r="F49" s="194">
        <v>96552415</v>
      </c>
      <c r="G49" s="191">
        <f t="shared" si="7"/>
        <v>7655743.2399999946</v>
      </c>
    </row>
    <row r="50" spans="1:7" x14ac:dyDescent="0.25">
      <c r="A50" s="63" t="s">
        <v>253</v>
      </c>
      <c r="B50" s="156">
        <v>0</v>
      </c>
      <c r="C50" s="174">
        <v>0</v>
      </c>
      <c r="D50" s="158">
        <f t="shared" si="6"/>
        <v>0</v>
      </c>
      <c r="E50" s="158">
        <f t="shared" si="6"/>
        <v>0</v>
      </c>
      <c r="F50" s="158">
        <f t="shared" si="6"/>
        <v>0</v>
      </c>
      <c r="G50" s="191">
        <f t="shared" si="7"/>
        <v>0</v>
      </c>
    </row>
    <row r="51" spans="1:7" x14ac:dyDescent="0.25">
      <c r="A51" s="63" t="s">
        <v>254</v>
      </c>
      <c r="B51" s="156">
        <v>0</v>
      </c>
      <c r="C51" s="174">
        <v>0</v>
      </c>
      <c r="D51" s="158">
        <f t="shared" si="6"/>
        <v>0</v>
      </c>
      <c r="E51" s="158">
        <f t="shared" si="6"/>
        <v>0</v>
      </c>
      <c r="F51" s="158">
        <f t="shared" si="6"/>
        <v>0</v>
      </c>
      <c r="G51" s="191">
        <f t="shared" si="7"/>
        <v>0</v>
      </c>
    </row>
    <row r="52" spans="1:7" x14ac:dyDescent="0.25">
      <c r="A52" s="45" t="s">
        <v>255</v>
      </c>
      <c r="B52" s="156">
        <v>0</v>
      </c>
      <c r="C52" s="174">
        <v>0</v>
      </c>
      <c r="D52" s="158">
        <f t="shared" si="6"/>
        <v>0</v>
      </c>
      <c r="E52" s="158">
        <f t="shared" si="6"/>
        <v>0</v>
      </c>
      <c r="F52" s="158">
        <f t="shared" si="6"/>
        <v>0</v>
      </c>
      <c r="G52" s="191">
        <f t="shared" si="7"/>
        <v>0</v>
      </c>
    </row>
    <row r="53" spans="1:7" x14ac:dyDescent="0.25">
      <c r="A53" s="59" t="s">
        <v>256</v>
      </c>
      <c r="B53" s="156">
        <v>0</v>
      </c>
      <c r="C53" s="174">
        <v>0</v>
      </c>
      <c r="D53" s="158">
        <f t="shared" si="6"/>
        <v>0</v>
      </c>
      <c r="E53" s="158">
        <f t="shared" si="6"/>
        <v>0</v>
      </c>
      <c r="F53" s="158">
        <f t="shared" si="6"/>
        <v>0</v>
      </c>
      <c r="G53" s="191">
        <f t="shared" si="7"/>
        <v>0</v>
      </c>
    </row>
    <row r="54" spans="1:7" x14ac:dyDescent="0.25">
      <c r="A54" s="50" t="s">
        <v>257</v>
      </c>
      <c r="B54" s="158">
        <f>SUM(B55:B58)</f>
        <v>44483485.259999998</v>
      </c>
      <c r="C54" s="173">
        <v>-20848463.989999998</v>
      </c>
      <c r="D54" s="158">
        <f>SUM(D55:D58)</f>
        <v>23635021.27</v>
      </c>
      <c r="E54" s="194">
        <f>SUM(E55:E58)</f>
        <v>22019145.240000002</v>
      </c>
      <c r="F54" s="194">
        <f>SUM(F55:F58)</f>
        <v>21230366.390000001</v>
      </c>
      <c r="G54" s="191">
        <f t="shared" si="7"/>
        <v>-23253118.869999997</v>
      </c>
    </row>
    <row r="55" spans="1:7" x14ac:dyDescent="0.25">
      <c r="A55" s="45" t="s">
        <v>258</v>
      </c>
      <c r="B55" s="155">
        <v>0</v>
      </c>
      <c r="C55" s="174">
        <v>0</v>
      </c>
      <c r="D55" s="158">
        <f>B55+C55</f>
        <v>0</v>
      </c>
      <c r="E55" s="188">
        <v>0</v>
      </c>
      <c r="F55" s="188">
        <v>0</v>
      </c>
      <c r="G55" s="191">
        <f t="shared" si="7"/>
        <v>0</v>
      </c>
    </row>
    <row r="56" spans="1:7" x14ac:dyDescent="0.25">
      <c r="A56" s="63" t="s">
        <v>259</v>
      </c>
      <c r="B56" s="155">
        <v>0</v>
      </c>
      <c r="C56" s="174">
        <v>0</v>
      </c>
      <c r="D56" s="158">
        <f t="shared" ref="D56:D63" si="8">B56+C56</f>
        <v>0</v>
      </c>
      <c r="E56" s="188">
        <v>0</v>
      </c>
      <c r="F56" s="188">
        <v>0</v>
      </c>
      <c r="G56" s="191">
        <f t="shared" si="7"/>
        <v>0</v>
      </c>
    </row>
    <row r="57" spans="1:7" x14ac:dyDescent="0.25">
      <c r="A57" s="63" t="s">
        <v>260</v>
      </c>
      <c r="B57" s="155">
        <v>0</v>
      </c>
      <c r="C57" s="174">
        <v>0</v>
      </c>
      <c r="D57" s="158">
        <f t="shared" si="8"/>
        <v>0</v>
      </c>
      <c r="E57" s="188">
        <v>0</v>
      </c>
      <c r="F57" s="188">
        <v>0</v>
      </c>
      <c r="G57" s="191">
        <f t="shared" si="7"/>
        <v>0</v>
      </c>
    </row>
    <row r="58" spans="1:7" x14ac:dyDescent="0.25">
      <c r="A58" s="45" t="s">
        <v>261</v>
      </c>
      <c r="B58" s="155">
        <v>44483485.259999998</v>
      </c>
      <c r="C58" s="174">
        <v>-20848463.989999998</v>
      </c>
      <c r="D58" s="158">
        <f t="shared" si="8"/>
        <v>23635021.27</v>
      </c>
      <c r="E58" s="189">
        <v>22019145.240000002</v>
      </c>
      <c r="F58" s="190">
        <v>21230366.390000001</v>
      </c>
      <c r="G58" s="191">
        <f t="shared" si="7"/>
        <v>-23253118.869999997</v>
      </c>
    </row>
    <row r="59" spans="1:7" x14ac:dyDescent="0.25">
      <c r="A59" s="50" t="s">
        <v>262</v>
      </c>
      <c r="B59" s="158">
        <f>SUM(B60:B61)</f>
        <v>0</v>
      </c>
      <c r="C59" s="174">
        <v>0</v>
      </c>
      <c r="D59" s="158">
        <f t="shared" si="8"/>
        <v>0</v>
      </c>
      <c r="E59" s="191">
        <v>0</v>
      </c>
      <c r="F59" s="191">
        <v>0</v>
      </c>
      <c r="G59" s="191">
        <f t="shared" si="7"/>
        <v>0</v>
      </c>
    </row>
    <row r="60" spans="1:7" x14ac:dyDescent="0.25">
      <c r="A60" s="63" t="s">
        <v>263</v>
      </c>
      <c r="B60" s="155">
        <v>0</v>
      </c>
      <c r="C60" s="174">
        <v>0</v>
      </c>
      <c r="D60" s="158">
        <f t="shared" si="8"/>
        <v>0</v>
      </c>
      <c r="E60" s="191">
        <v>0</v>
      </c>
      <c r="F60" s="191">
        <v>0</v>
      </c>
      <c r="G60" s="191">
        <f t="shared" si="7"/>
        <v>0</v>
      </c>
    </row>
    <row r="61" spans="1:7" x14ac:dyDescent="0.25">
      <c r="A61" s="63" t="s">
        <v>264</v>
      </c>
      <c r="B61" s="155">
        <v>0</v>
      </c>
      <c r="C61" s="174">
        <v>0</v>
      </c>
      <c r="D61" s="158">
        <f t="shared" si="8"/>
        <v>0</v>
      </c>
      <c r="E61" s="191">
        <v>0</v>
      </c>
      <c r="F61" s="191">
        <v>0</v>
      </c>
      <c r="G61" s="191">
        <f t="shared" si="7"/>
        <v>0</v>
      </c>
    </row>
    <row r="62" spans="1:7" x14ac:dyDescent="0.25">
      <c r="A62" s="50" t="s">
        <v>265</v>
      </c>
      <c r="B62" s="155">
        <v>245845.7</v>
      </c>
      <c r="C62" s="175">
        <v>-245845.7</v>
      </c>
      <c r="D62" s="158">
        <f t="shared" si="8"/>
        <v>0</v>
      </c>
      <c r="E62" s="191">
        <v>0</v>
      </c>
      <c r="F62" s="191">
        <v>0</v>
      </c>
      <c r="G62" s="191">
        <f t="shared" si="7"/>
        <v>-245845.7</v>
      </c>
    </row>
    <row r="63" spans="1:7" x14ac:dyDescent="0.25">
      <c r="A63" s="50" t="s">
        <v>266</v>
      </c>
      <c r="B63" s="155">
        <v>3630900</v>
      </c>
      <c r="C63" s="177">
        <v>-813920</v>
      </c>
      <c r="D63" s="158">
        <f t="shared" si="8"/>
        <v>2816980</v>
      </c>
      <c r="E63" s="193">
        <v>3813790.6399999997</v>
      </c>
      <c r="F63" s="193">
        <v>3813790.6399999997</v>
      </c>
      <c r="G63" s="191">
        <f t="shared" si="7"/>
        <v>182890.63999999966</v>
      </c>
    </row>
    <row r="64" spans="1:7" x14ac:dyDescent="0.25">
      <c r="A64" s="51"/>
      <c r="B64" s="51"/>
      <c r="C64" s="51"/>
      <c r="D64" s="51"/>
      <c r="E64" s="51"/>
      <c r="F64" s="51"/>
      <c r="G64" s="51"/>
    </row>
    <row r="65" spans="1:7" x14ac:dyDescent="0.25">
      <c r="A65" s="52" t="s">
        <v>267</v>
      </c>
      <c r="B65" s="153">
        <f t="shared" ref="B65:G65" si="9">B45+B54+B59+B62+B63</f>
        <v>213283387.27999997</v>
      </c>
      <c r="C65" s="176">
        <f t="shared" si="9"/>
        <v>-9291111.0099999979</v>
      </c>
      <c r="D65" s="176">
        <f t="shared" si="9"/>
        <v>203992276.27000001</v>
      </c>
      <c r="E65" s="192">
        <f t="shared" si="9"/>
        <v>203373210.88</v>
      </c>
      <c r="F65" s="192">
        <f t="shared" si="9"/>
        <v>202584432.02999997</v>
      </c>
      <c r="G65" s="195">
        <f t="shared" si="9"/>
        <v>-10698955.249999989</v>
      </c>
    </row>
    <row r="66" spans="1:7" x14ac:dyDescent="0.25">
      <c r="A66" s="51"/>
      <c r="B66" s="51"/>
      <c r="C66" s="51"/>
      <c r="D66" s="51"/>
      <c r="E66" s="51"/>
      <c r="F66" s="51"/>
      <c r="G66" s="51"/>
    </row>
    <row r="67" spans="1:7" x14ac:dyDescent="0.25">
      <c r="A67" s="52" t="s">
        <v>268</v>
      </c>
      <c r="B67" s="153">
        <f t="shared" ref="B67:G67" si="10">B68</f>
        <v>0</v>
      </c>
      <c r="C67" s="178">
        <f t="shared" si="10"/>
        <v>0</v>
      </c>
      <c r="D67" s="178">
        <f t="shared" si="10"/>
        <v>0</v>
      </c>
      <c r="E67" s="192">
        <f t="shared" si="10"/>
        <v>0</v>
      </c>
      <c r="F67" s="192">
        <f t="shared" si="10"/>
        <v>0</v>
      </c>
      <c r="G67" s="192">
        <f t="shared" si="10"/>
        <v>0</v>
      </c>
    </row>
    <row r="68" spans="1:7" x14ac:dyDescent="0.25">
      <c r="A68" s="50" t="s">
        <v>269</v>
      </c>
      <c r="B68" s="155">
        <v>0</v>
      </c>
      <c r="C68" s="155">
        <v>0</v>
      </c>
      <c r="D68" s="155">
        <v>0</v>
      </c>
      <c r="E68" s="155">
        <v>0</v>
      </c>
      <c r="F68" s="155">
        <v>0</v>
      </c>
      <c r="G68" s="155">
        <v>0</v>
      </c>
    </row>
    <row r="69" spans="1:7" x14ac:dyDescent="0.25">
      <c r="A69" s="51"/>
      <c r="B69" s="51"/>
      <c r="C69" s="51"/>
      <c r="D69" s="51"/>
      <c r="E69" s="51"/>
      <c r="F69" s="51"/>
      <c r="G69" s="51"/>
    </row>
    <row r="70" spans="1:7" x14ac:dyDescent="0.25">
      <c r="A70" s="52" t="s">
        <v>270</v>
      </c>
      <c r="B70" s="153">
        <f t="shared" ref="B70:G70" si="11">B41+B65+B67</f>
        <v>418473491.61079997</v>
      </c>
      <c r="C70" s="176">
        <f t="shared" si="11"/>
        <v>-3534504.1807999974</v>
      </c>
      <c r="D70" s="176">
        <f t="shared" si="11"/>
        <v>414938987.43000007</v>
      </c>
      <c r="E70" s="178">
        <f t="shared" si="11"/>
        <v>414913751.18999994</v>
      </c>
      <c r="F70" s="178">
        <f t="shared" si="11"/>
        <v>414124972.33999991</v>
      </c>
      <c r="G70" s="178">
        <f t="shared" si="11"/>
        <v>-4348519.2708000131</v>
      </c>
    </row>
    <row r="71" spans="1:7" x14ac:dyDescent="0.25">
      <c r="A71" s="51"/>
      <c r="B71" s="51"/>
      <c r="C71" s="51"/>
      <c r="D71" s="51"/>
      <c r="E71" s="51"/>
      <c r="F71" s="51"/>
      <c r="G71" s="51"/>
    </row>
    <row r="72" spans="1:7" x14ac:dyDescent="0.25">
      <c r="A72" s="52" t="s">
        <v>271</v>
      </c>
      <c r="B72" s="51"/>
      <c r="C72" s="51"/>
      <c r="D72" s="51"/>
      <c r="E72" s="51"/>
      <c r="F72" s="51"/>
      <c r="G72" s="51"/>
    </row>
    <row r="73" spans="1:7" x14ac:dyDescent="0.25">
      <c r="A73" s="114" t="s">
        <v>272</v>
      </c>
      <c r="B73" s="155">
        <v>0</v>
      </c>
      <c r="C73" s="196">
        <v>46481757.619999997</v>
      </c>
      <c r="D73" s="196">
        <v>46481757.619999997</v>
      </c>
      <c r="E73" s="197">
        <v>34021133.659999996</v>
      </c>
      <c r="F73" s="197">
        <v>34021133.659999996</v>
      </c>
      <c r="G73" s="194">
        <f>F73-B73</f>
        <v>34021133.659999996</v>
      </c>
    </row>
    <row r="74" spans="1:7" ht="30" x14ac:dyDescent="0.25">
      <c r="A74" s="114" t="s">
        <v>273</v>
      </c>
      <c r="B74" s="155">
        <v>0</v>
      </c>
      <c r="C74" s="163">
        <v>56217515.880000003</v>
      </c>
      <c r="D74" s="164">
        <v>56217515.880000003</v>
      </c>
      <c r="E74" s="165">
        <v>33604422.030000001</v>
      </c>
      <c r="F74" s="166">
        <v>33604422.030000001</v>
      </c>
      <c r="G74" s="194">
        <f>F74-B74</f>
        <v>33604422.030000001</v>
      </c>
    </row>
    <row r="75" spans="1:7" x14ac:dyDescent="0.25">
      <c r="A75" s="106" t="s">
        <v>274</v>
      </c>
      <c r="B75" s="153">
        <f t="shared" ref="B75:G75" si="12">B73+B74</f>
        <v>0</v>
      </c>
      <c r="C75" s="178">
        <f t="shared" si="12"/>
        <v>102699273.5</v>
      </c>
      <c r="D75" s="178">
        <f t="shared" si="12"/>
        <v>102699273.5</v>
      </c>
      <c r="E75" s="178">
        <f t="shared" si="12"/>
        <v>67625555.689999998</v>
      </c>
      <c r="F75" s="178">
        <f t="shared" si="12"/>
        <v>67625555.689999998</v>
      </c>
      <c r="G75" s="195">
        <f t="shared" si="12"/>
        <v>67625555.689999998</v>
      </c>
    </row>
    <row r="76" spans="1:7" x14ac:dyDescent="0.25">
      <c r="A76" s="55"/>
      <c r="B76" s="12"/>
      <c r="C76" s="12"/>
      <c r="D76" s="12"/>
      <c r="E76" s="12"/>
      <c r="F76" s="12"/>
      <c r="G76" s="12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7"/>
      <c r="Q2" s="17"/>
      <c r="R2" s="17"/>
      <c r="S2" s="17"/>
      <c r="T2" s="17"/>
      <c r="U2" s="17"/>
      <c r="V2" s="17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7">
        <f>'Formato 5'!B9</f>
        <v>18497121.5</v>
      </c>
      <c r="Q3" s="17">
        <f>'Formato 5'!C9</f>
        <v>528878.5</v>
      </c>
      <c r="R3" s="17">
        <f>'Formato 5'!D9</f>
        <v>19026000</v>
      </c>
      <c r="S3" s="17">
        <f>'Formato 5'!E9</f>
        <v>18726958.239999998</v>
      </c>
      <c r="T3" s="17">
        <f>'Formato 5'!F9</f>
        <v>18726958.239999998</v>
      </c>
      <c r="U3" s="17">
        <f>'Formato 5'!G9</f>
        <v>229836.73999999836</v>
      </c>
      <c r="V3" s="17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7">
        <f>'Formato 5'!B10</f>
        <v>0</v>
      </c>
      <c r="Q4" s="17">
        <f>'Formato 5'!C10</f>
        <v>0</v>
      </c>
      <c r="R4" s="17">
        <f>'Formato 5'!D10</f>
        <v>0</v>
      </c>
      <c r="S4" s="17">
        <f>'Formato 5'!E10</f>
        <v>0</v>
      </c>
      <c r="T4" s="17">
        <f>'Formato 5'!F10</f>
        <v>0</v>
      </c>
      <c r="U4" s="17">
        <f>'Formato 5'!G10</f>
        <v>0</v>
      </c>
      <c r="V4" s="17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7">
        <f>'Formato 5'!B11</f>
        <v>5935390.8399999999</v>
      </c>
      <c r="Q5" s="17">
        <f>'Formato 5'!C11</f>
        <v>-3947412.82</v>
      </c>
      <c r="R5" s="17">
        <f>'Formato 5'!D11</f>
        <v>1987978.02</v>
      </c>
      <c r="S5" s="17">
        <f>'Formato 5'!E11</f>
        <v>1569712.75</v>
      </c>
      <c r="T5" s="17">
        <f>'Formato 5'!F11</f>
        <v>1569712.75</v>
      </c>
      <c r="U5" s="17">
        <f>'Formato 5'!G11</f>
        <v>-4365678.09</v>
      </c>
      <c r="V5" s="17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7">
        <f>'Formato 5'!B12</f>
        <v>26042400.510000002</v>
      </c>
      <c r="Q6" s="17">
        <f>'Formato 5'!C12</f>
        <v>-307586.21999999997</v>
      </c>
      <c r="R6" s="17">
        <f>'Formato 5'!D12</f>
        <v>25734814.290000003</v>
      </c>
      <c r="S6" s="17">
        <f>'Formato 5'!E12</f>
        <v>24094063.550000001</v>
      </c>
      <c r="T6" s="17">
        <f>'Formato 5'!F12</f>
        <v>24094063.550000001</v>
      </c>
      <c r="U6" s="17">
        <f>'Formato 5'!G12</f>
        <v>-1948336.9600000009</v>
      </c>
      <c r="V6" s="17"/>
      <c r="W6" s="17"/>
      <c r="X6" s="17"/>
      <c r="Y6" s="17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7">
        <f>'Formato 5'!B13</f>
        <v>4186177.3</v>
      </c>
      <c r="Q7" s="17">
        <f>'Formato 5'!C13</f>
        <v>193822.7</v>
      </c>
      <c r="R7" s="17">
        <f>'Formato 5'!D13</f>
        <v>4380000</v>
      </c>
      <c r="S7" s="17">
        <f>'Formato 5'!E13</f>
        <v>4584706.93</v>
      </c>
      <c r="T7" s="17">
        <f>'Formato 5'!F13</f>
        <v>4584706.93</v>
      </c>
      <c r="U7" s="17">
        <f>'Formato 5'!G13</f>
        <v>398529.62999999989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7">
        <f>'Formato 5'!B14</f>
        <v>2185220.64</v>
      </c>
      <c r="Q8" s="17">
        <f>'Formato 5'!C14</f>
        <v>215499.31</v>
      </c>
      <c r="R8" s="17">
        <f>'Formato 5'!D14</f>
        <v>2400719.9500000002</v>
      </c>
      <c r="S8" s="17">
        <f>'Formato 5'!E14</f>
        <v>2322233.85</v>
      </c>
      <c r="T8" s="17">
        <f>'Formato 5'!F14</f>
        <v>2322233.85</v>
      </c>
      <c r="U8" s="17">
        <f>'Formato 5'!G14</f>
        <v>137013.20999999996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7">
        <f>'Formato 5'!B15</f>
        <v>0</v>
      </c>
      <c r="Q9" s="17">
        <f>'Formato 5'!C15</f>
        <v>0</v>
      </c>
      <c r="R9" s="17">
        <f>'Formato 5'!D15</f>
        <v>0</v>
      </c>
      <c r="S9" s="17">
        <f>'Formato 5'!E15</f>
        <v>0</v>
      </c>
      <c r="T9" s="17">
        <f>'Formato 5'!F15</f>
        <v>0</v>
      </c>
      <c r="U9" s="17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7">
        <f>'Formato 5'!B16</f>
        <v>142969580</v>
      </c>
      <c r="Q10" s="17">
        <f>'Formato 5'!C16</f>
        <v>11842618.9</v>
      </c>
      <c r="R10" s="17">
        <f>'Formato 5'!D16</f>
        <v>154812198.90000001</v>
      </c>
      <c r="S10" s="17">
        <f>'Formato 5'!E16</f>
        <v>157700128.42999998</v>
      </c>
      <c r="T10" s="17">
        <f>'Formato 5'!F16</f>
        <v>157700128.42999998</v>
      </c>
      <c r="U10" s="17">
        <f>'Formato 5'!G16</f>
        <v>14730548.429999977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19"/>
      <c r="P11" s="17">
        <f>'Formato 5'!B17</f>
        <v>96482794.719999999</v>
      </c>
      <c r="Q11" s="17">
        <f>'Formato 5'!C17</f>
        <v>7517205.2800000012</v>
      </c>
      <c r="R11" s="17">
        <f>'Formato 5'!D17</f>
        <v>104000000</v>
      </c>
      <c r="S11" s="17">
        <f>'Formato 5'!E17</f>
        <v>106022357.09</v>
      </c>
      <c r="T11" s="17">
        <f>'Formato 5'!F17</f>
        <v>106022357.09</v>
      </c>
      <c r="U11" s="17">
        <f>'Formato 5'!G17</f>
        <v>9539562.3700000048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7">
        <f>'Formato 5'!B18</f>
        <v>23396183.199999999</v>
      </c>
      <c r="Q12" s="17">
        <f>'Formato 5'!C18</f>
        <v>1003816.8000000007</v>
      </c>
      <c r="R12" s="17">
        <f>'Formato 5'!D18</f>
        <v>24400000</v>
      </c>
      <c r="S12" s="17">
        <f>'Formato 5'!E18</f>
        <v>25174665.91</v>
      </c>
      <c r="T12" s="17">
        <f>'Formato 5'!F18</f>
        <v>25174665.91</v>
      </c>
      <c r="U12" s="17">
        <f>'Formato 5'!G18</f>
        <v>1778482.7100000009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7">
        <f>'Formato 5'!B19</f>
        <v>7758422.8799999999</v>
      </c>
      <c r="Q13" s="17">
        <f>'Formato 5'!C19</f>
        <v>253776.02000000048</v>
      </c>
      <c r="R13" s="17">
        <f>'Formato 5'!D19</f>
        <v>8012198.9000000004</v>
      </c>
      <c r="S13" s="17">
        <f>'Formato 5'!E19</f>
        <v>7915776.4500000002</v>
      </c>
      <c r="T13" s="17">
        <f>'Formato 5'!F19</f>
        <v>7915776.4500000002</v>
      </c>
      <c r="U13" s="17">
        <f>'Formato 5'!G19</f>
        <v>157353.5700000003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7">
        <f>'Formato 5'!B20</f>
        <v>0</v>
      </c>
      <c r="Q14" s="17">
        <f>'Formato 5'!C20</f>
        <v>0</v>
      </c>
      <c r="R14" s="17">
        <f>'Formato 5'!D20</f>
        <v>0</v>
      </c>
      <c r="S14" s="17">
        <f>'Formato 5'!E20</f>
        <v>0</v>
      </c>
      <c r="T14" s="17">
        <f>'Formato 5'!F20</f>
        <v>0</v>
      </c>
      <c r="U14" s="17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7">
        <f>'Formato 5'!B21</f>
        <v>0</v>
      </c>
      <c r="Q15" s="17">
        <f>'Formato 5'!C21</f>
        <v>0</v>
      </c>
      <c r="R15" s="17">
        <f>'Formato 5'!D21</f>
        <v>0</v>
      </c>
      <c r="S15" s="17">
        <f>'Formato 5'!E21</f>
        <v>0</v>
      </c>
      <c r="T15" s="17">
        <f>'Formato 5'!F21</f>
        <v>0</v>
      </c>
      <c r="U15" s="17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7">
        <f>'Formato 5'!B22</f>
        <v>2228584.8000000003</v>
      </c>
      <c r="Q16" s="17">
        <f>'Formato 5'!C22</f>
        <v>1971415.1999999997</v>
      </c>
      <c r="R16" s="17">
        <f>'Formato 5'!D22</f>
        <v>4200000</v>
      </c>
      <c r="S16" s="17">
        <f>'Formato 5'!E22</f>
        <v>4160365.54</v>
      </c>
      <c r="T16" s="17">
        <f>'Formato 5'!F22</f>
        <v>4160365.54</v>
      </c>
      <c r="U16" s="17">
        <f>'Formato 5'!G22</f>
        <v>1931780.7399999998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7">
        <f>'Formato 5'!B23</f>
        <v>0</v>
      </c>
      <c r="Q17" s="17">
        <f>'Formato 5'!C23</f>
        <v>0</v>
      </c>
      <c r="R17" s="17">
        <f>'Formato 5'!D23</f>
        <v>0</v>
      </c>
      <c r="S17" s="17">
        <f>'Formato 5'!E23</f>
        <v>0</v>
      </c>
      <c r="T17" s="17">
        <f>'Formato 5'!F23</f>
        <v>0</v>
      </c>
      <c r="U17" s="17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7">
        <f>'Formato 5'!B24</f>
        <v>0</v>
      </c>
      <c r="Q18" s="17">
        <f>'Formato 5'!C24</f>
        <v>0</v>
      </c>
      <c r="R18" s="17">
        <f>'Formato 5'!D24</f>
        <v>0</v>
      </c>
      <c r="S18" s="17">
        <f>'Formato 5'!E24</f>
        <v>0</v>
      </c>
      <c r="T18" s="17">
        <f>'Formato 5'!F24</f>
        <v>0</v>
      </c>
      <c r="U18" s="17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7">
        <f>'Formato 5'!B25</f>
        <v>4804437.04</v>
      </c>
      <c r="Q19" s="17">
        <f>'Formato 5'!C25</f>
        <v>-804437.04</v>
      </c>
      <c r="R19" s="17">
        <f>'Formato 5'!D25</f>
        <v>4000000</v>
      </c>
      <c r="S19" s="17">
        <f>'Formato 5'!E25</f>
        <v>3982082.44</v>
      </c>
      <c r="T19" s="17">
        <f>'Formato 5'!F25</f>
        <v>3982082.44</v>
      </c>
      <c r="U19" s="17">
        <f>'Formato 5'!G25</f>
        <v>-822354.60000000009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7">
        <f>'Formato 5'!B26</f>
        <v>8299157.3600000013</v>
      </c>
      <c r="Q20" s="17">
        <f>'Formato 5'!C26</f>
        <v>1900842.6399999987</v>
      </c>
      <c r="R20" s="17">
        <f>'Formato 5'!D26</f>
        <v>10200000</v>
      </c>
      <c r="S20" s="17">
        <f>'Formato 5'!E26</f>
        <v>10444881</v>
      </c>
      <c r="T20" s="17">
        <f>'Formato 5'!F26</f>
        <v>10444881</v>
      </c>
      <c r="U20" s="17">
        <f>'Formato 5'!G26</f>
        <v>2145723.6399999987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7">
        <f>'Formato 5'!B27</f>
        <v>0</v>
      </c>
      <c r="Q21" s="17">
        <f>'Formato 5'!C27</f>
        <v>0</v>
      </c>
      <c r="R21" s="17">
        <f>'Formato 5'!D27</f>
        <v>0</v>
      </c>
      <c r="S21" s="17">
        <f>'Formato 5'!E27</f>
        <v>0</v>
      </c>
      <c r="T21" s="17">
        <f>'Formato 5'!F27</f>
        <v>0</v>
      </c>
      <c r="U21" s="17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7">
        <f>'Formato 5'!B28</f>
        <v>2810613.5408000001</v>
      </c>
      <c r="Q22" s="17">
        <f>'Formato 5'!C28</f>
        <v>-205613.54080000019</v>
      </c>
      <c r="R22" s="17">
        <f>'Formato 5'!D28</f>
        <v>2605000</v>
      </c>
      <c r="S22" s="17">
        <f>'Formato 5'!E28</f>
        <v>2542736.56</v>
      </c>
      <c r="T22" s="17">
        <f>'Formato 5'!F28</f>
        <v>2542736.56</v>
      </c>
      <c r="U22" s="17">
        <f>'Formato 5'!G28</f>
        <v>-267876.98080000002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7">
        <f>'Formato 5'!B29</f>
        <v>37499.300799999997</v>
      </c>
      <c r="Q23" s="17">
        <f>'Formato 5'!C29</f>
        <v>-22499.300799999997</v>
      </c>
      <c r="R23" s="17">
        <f>'Formato 5'!D29</f>
        <v>15000</v>
      </c>
      <c r="S23" s="17">
        <f>'Formato 5'!E29</f>
        <v>13325.52</v>
      </c>
      <c r="T23" s="17">
        <f>'Formato 5'!F29</f>
        <v>13325.52</v>
      </c>
      <c r="U23" s="17">
        <f>'Formato 5'!G29</f>
        <v>-24173.780799999997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7">
        <f>'Formato 5'!B30</f>
        <v>279602.96000000002</v>
      </c>
      <c r="Q24" s="17">
        <f>'Formato 5'!C30</f>
        <v>20397.039999999979</v>
      </c>
      <c r="R24" s="17">
        <f>'Formato 5'!D30</f>
        <v>300000</v>
      </c>
      <c r="S24" s="17">
        <f>'Formato 5'!E30</f>
        <v>281256.24</v>
      </c>
      <c r="T24" s="17">
        <f>'Formato 5'!F30</f>
        <v>281256.24</v>
      </c>
      <c r="U24" s="17">
        <f>'Formato 5'!G30</f>
        <v>1653.2799999999697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7">
        <f>'Formato 5'!B31</f>
        <v>1760319.6</v>
      </c>
      <c r="Q25" s="17">
        <f>'Formato 5'!C31</f>
        <v>-270319.60000000009</v>
      </c>
      <c r="R25" s="17">
        <f>'Formato 5'!D31</f>
        <v>1490000</v>
      </c>
      <c r="S25" s="17">
        <f>'Formato 5'!E31</f>
        <v>1458846.34</v>
      </c>
      <c r="T25" s="17">
        <f>'Formato 5'!F31</f>
        <v>1458846.34</v>
      </c>
      <c r="U25" s="17">
        <f>'Formato 5'!G31</f>
        <v>-301473.26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7">
        <f>'Formato 5'!B32</f>
        <v>0</v>
      </c>
      <c r="Q26" s="17">
        <f>'Formato 5'!C32</f>
        <v>0</v>
      </c>
      <c r="R26" s="17">
        <f>'Formato 5'!D32</f>
        <v>0</v>
      </c>
      <c r="S26" s="17">
        <f>'Formato 5'!E32</f>
        <v>0</v>
      </c>
      <c r="T26" s="17">
        <f>'Formato 5'!F32</f>
        <v>0</v>
      </c>
      <c r="U26" s="17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7">
        <f>'Formato 5'!B33</f>
        <v>733191.68000000005</v>
      </c>
      <c r="Q27" s="17">
        <f>'Formato 5'!C33</f>
        <v>66808.319999999949</v>
      </c>
      <c r="R27" s="17">
        <f>'Formato 5'!D33</f>
        <v>800000</v>
      </c>
      <c r="S27" s="17">
        <f>'Formato 5'!E33</f>
        <v>789308.46</v>
      </c>
      <c r="T27" s="17">
        <f>'Formato 5'!F33</f>
        <v>789308.46</v>
      </c>
      <c r="U27" s="17">
        <f>'Formato 5'!G33</f>
        <v>56116.779999999912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7">
        <f>'Formato 5'!B34</f>
        <v>0</v>
      </c>
      <c r="Q28" s="17">
        <f>'Formato 5'!C34</f>
        <v>0</v>
      </c>
      <c r="R28" s="17">
        <f>'Formato 5'!D34</f>
        <v>0</v>
      </c>
      <c r="S28" s="17">
        <f>'Formato 5'!E34</f>
        <v>0</v>
      </c>
      <c r="T28" s="17">
        <f>'Formato 5'!F34</f>
        <v>0</v>
      </c>
      <c r="U28" s="17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7">
        <f>'Formato 5'!B35</f>
        <v>2563600</v>
      </c>
      <c r="Q29" s="17">
        <f>'Formato 5'!C35</f>
        <v>-2563600</v>
      </c>
      <c r="R29" s="17">
        <f>'Formato 5'!D35</f>
        <v>0</v>
      </c>
      <c r="S29" s="17">
        <f>'Formato 5'!E35</f>
        <v>0</v>
      </c>
      <c r="T29" s="17">
        <f>'Formato 5'!F35</f>
        <v>0</v>
      </c>
      <c r="U29" s="17">
        <f>'Formato 5'!G35</f>
        <v>-2563600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7">
        <f>'Formato 5'!B36</f>
        <v>2563600</v>
      </c>
      <c r="Q30" s="17">
        <f>'Formato 5'!C36</f>
        <v>-2563600</v>
      </c>
      <c r="R30" s="17">
        <f>'Formato 5'!D36</f>
        <v>0</v>
      </c>
      <c r="S30" s="17">
        <f>'Formato 5'!E36</f>
        <v>0</v>
      </c>
      <c r="T30" s="17">
        <f>'Formato 5'!F36</f>
        <v>0</v>
      </c>
      <c r="U30" s="17">
        <f>'Formato 5'!G36</f>
        <v>-2563600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7">
        <f>'Formato 5'!B37</f>
        <v>0</v>
      </c>
      <c r="Q31" s="17">
        <f>'Formato 5'!C37</f>
        <v>0</v>
      </c>
      <c r="R31" s="17">
        <f>'Formato 5'!D37</f>
        <v>0</v>
      </c>
      <c r="S31" s="17">
        <f>'Formato 5'!E37</f>
        <v>0</v>
      </c>
      <c r="T31" s="17">
        <f>'Formato 5'!F37</f>
        <v>0</v>
      </c>
      <c r="U31" s="17">
        <f>'Formato 5'!G37</f>
        <v>0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7">
        <f>'Formato 5'!B38</f>
        <v>0</v>
      </c>
      <c r="Q32" s="17">
        <f>'Formato 5'!C38</f>
        <v>0</v>
      </c>
      <c r="R32" s="17">
        <f>'Formato 5'!D38</f>
        <v>0</v>
      </c>
      <c r="S32" s="17">
        <f>'Formato 5'!E38</f>
        <v>0</v>
      </c>
      <c r="T32" s="17">
        <f>'Formato 5'!F38</f>
        <v>0</v>
      </c>
      <c r="U32" s="17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7">
        <f>'Formato 5'!B39</f>
        <v>0</v>
      </c>
      <c r="Q33" s="17">
        <f>'Formato 5'!C39</f>
        <v>0</v>
      </c>
      <c r="R33" s="17">
        <f>'Formato 5'!D39</f>
        <v>0</v>
      </c>
      <c r="S33" s="17">
        <f>'Formato 5'!E39</f>
        <v>0</v>
      </c>
      <c r="T33" s="17">
        <f>'Formato 5'!F39</f>
        <v>0</v>
      </c>
      <c r="U33" s="17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205190104.3308</v>
      </c>
      <c r="Q34">
        <f>'Formato 5'!C41</f>
        <v>5756606.8292000005</v>
      </c>
      <c r="R34">
        <f>'Formato 5'!D41</f>
        <v>210946711.16000003</v>
      </c>
      <c r="S34">
        <f>'Formato 5'!E41</f>
        <v>211540540.30999997</v>
      </c>
      <c r="T34">
        <f>'Formato 5'!F41</f>
        <v>211540540.30999997</v>
      </c>
      <c r="U34">
        <f>'Formato 5'!G41</f>
        <v>6350435.9791999757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6350435.9791999757</v>
      </c>
    </row>
    <row r="36" spans="1:21" ht="14.25" x14ac:dyDescent="0.4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164923156.31999999</v>
      </c>
      <c r="Q37">
        <f>'Formato 5'!C45</f>
        <v>12617118.68</v>
      </c>
      <c r="R37">
        <f>'Formato 5'!D45</f>
        <v>177540275</v>
      </c>
      <c r="S37">
        <f>'Formato 5'!E45</f>
        <v>177540275</v>
      </c>
      <c r="T37">
        <f>'Formato 5'!F45</f>
        <v>177540275</v>
      </c>
      <c r="U37">
        <f>'Formato 5'!G45</f>
        <v>12617118.680000007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76026484.560000002</v>
      </c>
      <c r="Q40">
        <f>'Formato 5'!C48</f>
        <v>4961375.4400000004</v>
      </c>
      <c r="R40">
        <f>'Formato 5'!D48</f>
        <v>80987860</v>
      </c>
      <c r="S40">
        <f>'Formato 5'!E48</f>
        <v>80987860</v>
      </c>
      <c r="T40">
        <f>'Formato 5'!F48</f>
        <v>80987860</v>
      </c>
      <c r="U40">
        <f>'Formato 5'!G48</f>
        <v>4961375.4399999976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88896671.760000005</v>
      </c>
      <c r="Q41">
        <f>'Formato 5'!C49</f>
        <v>7655743.2400000002</v>
      </c>
      <c r="R41">
        <f>'Formato 5'!D49</f>
        <v>96552415</v>
      </c>
      <c r="S41">
        <f>'Formato 5'!E49</f>
        <v>96552415</v>
      </c>
      <c r="T41">
        <f>'Formato 5'!F49</f>
        <v>96552415</v>
      </c>
      <c r="U41">
        <f>'Formato 5'!G49</f>
        <v>7655743.2399999946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44483485.259999998</v>
      </c>
      <c r="Q46">
        <f>'Formato 5'!C54</f>
        <v>-20848463.989999998</v>
      </c>
      <c r="R46">
        <f>'Formato 5'!D54</f>
        <v>23635021.27</v>
      </c>
      <c r="S46">
        <f>'Formato 5'!E54</f>
        <v>22019145.240000002</v>
      </c>
      <c r="T46">
        <f>'Formato 5'!F54</f>
        <v>21230366.390000001</v>
      </c>
      <c r="U46">
        <f>'Formato 5'!G54</f>
        <v>-23253118.869999997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44483485.259999998</v>
      </c>
      <c r="Q50">
        <f>'Formato 5'!C58</f>
        <v>-20848463.989999998</v>
      </c>
      <c r="R50">
        <f>'Formato 5'!D58</f>
        <v>23635021.27</v>
      </c>
      <c r="S50">
        <f>'Formato 5'!E58</f>
        <v>22019145.240000002</v>
      </c>
      <c r="T50">
        <f>'Formato 5'!F58</f>
        <v>21230366.390000001</v>
      </c>
      <c r="U50">
        <f>'Formato 5'!G58</f>
        <v>-23253118.869999997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245845.7</v>
      </c>
      <c r="Q54">
        <f>'Formato 5'!C62</f>
        <v>-245845.7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-245845.7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3630900</v>
      </c>
      <c r="Q55">
        <f>'Formato 5'!C63</f>
        <v>-813920</v>
      </c>
      <c r="R55">
        <f>'Formato 5'!D63</f>
        <v>2816980</v>
      </c>
      <c r="S55">
        <f>'Formato 5'!E63</f>
        <v>3813790.6399999997</v>
      </c>
      <c r="T55">
        <f>'Formato 5'!F63</f>
        <v>3813790.6399999997</v>
      </c>
      <c r="U55">
        <f>'Formato 5'!G63</f>
        <v>182890.63999999966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213283387.27999997</v>
      </c>
      <c r="Q56">
        <f>'Formato 5'!C65</f>
        <v>-9291111.0099999979</v>
      </c>
      <c r="R56">
        <f>'Formato 5'!D65</f>
        <v>203992276.27000001</v>
      </c>
      <c r="S56">
        <f>'Formato 5'!E65</f>
        <v>203373210.88</v>
      </c>
      <c r="T56">
        <f>'Formato 5'!F65</f>
        <v>202584432.02999997</v>
      </c>
      <c r="U56">
        <f>'Formato 5'!G65</f>
        <v>-10698955.249999989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46481757.619999997</v>
      </c>
      <c r="R60">
        <f>'Formato 5'!D73</f>
        <v>46481757.619999997</v>
      </c>
      <c r="S60">
        <f>'Formato 5'!E73</f>
        <v>34021133.659999996</v>
      </c>
      <c r="T60">
        <f>'Formato 5'!F73</f>
        <v>34021133.659999996</v>
      </c>
      <c r="U60">
        <f>'Formato 5'!G73</f>
        <v>34021133.659999996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56217515.880000003</v>
      </c>
      <c r="R61">
        <f>'Formato 5'!D74</f>
        <v>56217515.880000003</v>
      </c>
      <c r="S61">
        <f>'Formato 5'!E74</f>
        <v>33604422.030000001</v>
      </c>
      <c r="T61">
        <f>'Formato 5'!F74</f>
        <v>33604422.030000001</v>
      </c>
      <c r="U61">
        <f>'Formato 5'!G74</f>
        <v>33604422.030000001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102699273.5</v>
      </c>
      <c r="R62">
        <f>'Formato 5'!D75</f>
        <v>102699273.5</v>
      </c>
      <c r="S62">
        <f>'Formato 5'!E75</f>
        <v>67625555.689999998</v>
      </c>
      <c r="T62">
        <f>'Formato 5'!F75</f>
        <v>67625555.689999998</v>
      </c>
      <c r="U62">
        <f>'Formato 5'!G75</f>
        <v>67625555.689999998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18" zoomScale="120" zoomScaleNormal="120" zoomScalePageLayoutView="90" workbookViewId="0">
      <selection activeCell="C149" activeCellId="1" sqref="C74 C14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327" t="s">
        <v>3277</v>
      </c>
      <c r="B1" s="326"/>
      <c r="C1" s="326"/>
      <c r="D1" s="326"/>
      <c r="E1" s="326"/>
      <c r="F1" s="326"/>
      <c r="G1" s="326"/>
    </row>
    <row r="2" spans="1:7" x14ac:dyDescent="0.25">
      <c r="A2" s="330" t="str">
        <f>ENTE_PUBLICO_A</f>
        <v>Municipio de Valle de Santiago, Gto., Gobierno del Estado de Guanajuato (a)</v>
      </c>
      <c r="B2" s="330"/>
      <c r="C2" s="330"/>
      <c r="D2" s="330"/>
      <c r="E2" s="330"/>
      <c r="F2" s="330"/>
      <c r="G2" s="330"/>
    </row>
    <row r="3" spans="1:7" x14ac:dyDescent="0.25">
      <c r="A3" s="331" t="s">
        <v>277</v>
      </c>
      <c r="B3" s="331"/>
      <c r="C3" s="331"/>
      <c r="D3" s="331"/>
      <c r="E3" s="331"/>
      <c r="F3" s="331"/>
      <c r="G3" s="331"/>
    </row>
    <row r="4" spans="1:7" x14ac:dyDescent="0.25">
      <c r="A4" s="331" t="s">
        <v>278</v>
      </c>
      <c r="B4" s="331"/>
      <c r="C4" s="331"/>
      <c r="D4" s="331"/>
      <c r="E4" s="331"/>
      <c r="F4" s="331"/>
      <c r="G4" s="331"/>
    </row>
    <row r="5" spans="1:7" x14ac:dyDescent="0.25">
      <c r="A5" s="332" t="str">
        <f>TRIMESTRE</f>
        <v>Del 1 de enero al 31 de diciembre de 2019 (b)</v>
      </c>
      <c r="B5" s="332"/>
      <c r="C5" s="332"/>
      <c r="D5" s="332"/>
      <c r="E5" s="332"/>
      <c r="F5" s="332"/>
      <c r="G5" s="332"/>
    </row>
    <row r="6" spans="1:7" x14ac:dyDescent="0.25">
      <c r="A6" s="324" t="s">
        <v>118</v>
      </c>
      <c r="B6" s="324"/>
      <c r="C6" s="324"/>
      <c r="D6" s="324"/>
      <c r="E6" s="324"/>
      <c r="F6" s="324"/>
      <c r="G6" s="324"/>
    </row>
    <row r="7" spans="1:7" ht="15" customHeight="1" x14ac:dyDescent="0.25">
      <c r="A7" s="328" t="s">
        <v>0</v>
      </c>
      <c r="B7" s="328" t="s">
        <v>279</v>
      </c>
      <c r="C7" s="328"/>
      <c r="D7" s="328"/>
      <c r="E7" s="328"/>
      <c r="F7" s="328"/>
      <c r="G7" s="329" t="s">
        <v>280</v>
      </c>
    </row>
    <row r="8" spans="1:7" ht="30" x14ac:dyDescent="0.25">
      <c r="A8" s="328"/>
      <c r="B8" s="42" t="s">
        <v>281</v>
      </c>
      <c r="C8" s="42" t="s">
        <v>282</v>
      </c>
      <c r="D8" s="42" t="s">
        <v>283</v>
      </c>
      <c r="E8" s="42" t="s">
        <v>167</v>
      </c>
      <c r="F8" s="42" t="s">
        <v>284</v>
      </c>
      <c r="G8" s="328"/>
    </row>
    <row r="9" spans="1:7" x14ac:dyDescent="0.25">
      <c r="A9" s="69" t="s">
        <v>285</v>
      </c>
      <c r="B9" s="199">
        <f t="shared" ref="B9:G9" si="0">SUM(B10,B18,B28,B38,B48,B58,B62,B71,B75)</f>
        <v>205190104.32999998</v>
      </c>
      <c r="C9" s="199">
        <f t="shared" si="0"/>
        <v>52238364.449999996</v>
      </c>
      <c r="D9" s="199">
        <f t="shared" si="0"/>
        <v>257428468.78</v>
      </c>
      <c r="E9" s="199">
        <f t="shared" si="0"/>
        <v>209978835.21999997</v>
      </c>
      <c r="F9" s="199">
        <f t="shared" si="0"/>
        <v>201651940.73999998</v>
      </c>
      <c r="G9" s="201">
        <f t="shared" si="0"/>
        <v>47449633.559999987</v>
      </c>
    </row>
    <row r="10" spans="1:7" ht="14.25" customHeight="1" x14ac:dyDescent="0.25">
      <c r="A10" s="70" t="s">
        <v>286</v>
      </c>
      <c r="B10" s="224">
        <v>103834205.60999998</v>
      </c>
      <c r="C10" s="224">
        <v>1299846.8600000001</v>
      </c>
      <c r="D10" s="224">
        <v>105134052.46999998</v>
      </c>
      <c r="E10" s="224">
        <v>95735035.409999996</v>
      </c>
      <c r="F10" s="224">
        <v>94204318.61999999</v>
      </c>
      <c r="G10" s="67">
        <f>SUM(G11:G17)</f>
        <v>9399017.0599999931</v>
      </c>
    </row>
    <row r="11" spans="1:7" x14ac:dyDescent="0.25">
      <c r="A11" s="71" t="s">
        <v>287</v>
      </c>
      <c r="B11" s="224">
        <v>65556960.479999997</v>
      </c>
      <c r="C11" s="224">
        <v>14773.05</v>
      </c>
      <c r="D11" s="224">
        <v>65571733.529999994</v>
      </c>
      <c r="E11" s="224">
        <v>60993929.670000002</v>
      </c>
      <c r="F11" s="224">
        <v>60840790.030000001</v>
      </c>
      <c r="G11" s="67">
        <f>D11-E11</f>
        <v>4577803.859999992</v>
      </c>
    </row>
    <row r="12" spans="1:7" x14ac:dyDescent="0.25">
      <c r="A12" s="71" t="s">
        <v>288</v>
      </c>
      <c r="B12" s="224">
        <v>1840200</v>
      </c>
      <c r="C12" s="224">
        <v>1010997.18</v>
      </c>
      <c r="D12" s="224">
        <v>2851197.18</v>
      </c>
      <c r="E12" s="224">
        <v>2287703.0499999998</v>
      </c>
      <c r="F12" s="224">
        <v>2287703.0499999998</v>
      </c>
      <c r="G12" s="67">
        <f>D12-E12</f>
        <v>563494.13000000035</v>
      </c>
    </row>
    <row r="13" spans="1:7" ht="14.25" customHeight="1" x14ac:dyDescent="0.25">
      <c r="A13" s="71" t="s">
        <v>289</v>
      </c>
      <c r="B13" s="224">
        <v>14253202</v>
      </c>
      <c r="C13" s="224">
        <v>178576.63</v>
      </c>
      <c r="D13" s="224">
        <v>14431778.630000001</v>
      </c>
      <c r="E13" s="224">
        <v>13110793</v>
      </c>
      <c r="F13" s="224">
        <v>13078970.41</v>
      </c>
      <c r="G13" s="67">
        <f t="shared" ref="G13:G14" si="1">D13-E13</f>
        <v>1320985.6300000008</v>
      </c>
    </row>
    <row r="14" spans="1:7" ht="14.25" customHeight="1" x14ac:dyDescent="0.25">
      <c r="A14" s="71" t="s">
        <v>290</v>
      </c>
      <c r="B14" s="224">
        <v>5000000</v>
      </c>
      <c r="C14" s="224">
        <v>-700000</v>
      </c>
      <c r="D14" s="224">
        <v>4300000</v>
      </c>
      <c r="E14" s="224">
        <v>3893847.09</v>
      </c>
      <c r="F14" s="224">
        <v>3503774.24</v>
      </c>
      <c r="G14" s="67">
        <f t="shared" si="1"/>
        <v>406152.91000000015</v>
      </c>
    </row>
    <row r="15" spans="1:7" x14ac:dyDescent="0.25">
      <c r="A15" s="71" t="s">
        <v>291</v>
      </c>
      <c r="B15" s="224">
        <v>17063843.129999999</v>
      </c>
      <c r="C15" s="224">
        <v>795500</v>
      </c>
      <c r="D15" s="224">
        <v>17859343.129999999</v>
      </c>
      <c r="E15" s="224">
        <v>15448762.6</v>
      </c>
      <c r="F15" s="224">
        <v>14493080.890000001</v>
      </c>
      <c r="G15" s="198">
        <f>D15-E15</f>
        <v>2410580.5299999993</v>
      </c>
    </row>
    <row r="16" spans="1:7" ht="14.25" customHeight="1" x14ac:dyDescent="0.25">
      <c r="A16" s="71" t="s">
        <v>292</v>
      </c>
      <c r="B16" s="224">
        <v>0</v>
      </c>
      <c r="C16" s="224">
        <v>0</v>
      </c>
      <c r="D16" s="224">
        <v>0</v>
      </c>
      <c r="E16" s="224">
        <v>0</v>
      </c>
      <c r="F16" s="224">
        <v>0</v>
      </c>
      <c r="G16" s="198">
        <f>D16-E16</f>
        <v>0</v>
      </c>
    </row>
    <row r="17" spans="1:7" x14ac:dyDescent="0.25">
      <c r="A17" s="71" t="s">
        <v>293</v>
      </c>
      <c r="B17" s="224">
        <v>120000</v>
      </c>
      <c r="C17" s="224">
        <v>0</v>
      </c>
      <c r="D17" s="224">
        <v>120000</v>
      </c>
      <c r="E17" s="224">
        <v>0</v>
      </c>
      <c r="F17" s="224">
        <v>0</v>
      </c>
      <c r="G17" s="225">
        <f>D17-E17</f>
        <v>120000</v>
      </c>
    </row>
    <row r="18" spans="1:7" x14ac:dyDescent="0.25">
      <c r="A18" s="70" t="s">
        <v>294</v>
      </c>
      <c r="B18" s="198">
        <f t="shared" ref="B18:G18" si="2">SUM(B19:B27)</f>
        <v>11074550</v>
      </c>
      <c r="C18" s="198">
        <f t="shared" si="2"/>
        <v>5403169.1699999999</v>
      </c>
      <c r="D18" s="198">
        <f t="shared" si="2"/>
        <v>16477719.169999998</v>
      </c>
      <c r="E18" s="198">
        <f t="shared" si="2"/>
        <v>9149186.7200000007</v>
      </c>
      <c r="F18" s="198">
        <f t="shared" si="2"/>
        <v>7976365.8200000003</v>
      </c>
      <c r="G18" s="198">
        <f t="shared" si="2"/>
        <v>7328532.4499999993</v>
      </c>
    </row>
    <row r="19" spans="1:7" x14ac:dyDescent="0.25">
      <c r="A19" s="71" t="s">
        <v>295</v>
      </c>
      <c r="B19" s="200">
        <v>2635216</v>
      </c>
      <c r="C19" s="200">
        <v>490406.32</v>
      </c>
      <c r="D19" s="200">
        <v>3125622.32</v>
      </c>
      <c r="E19" s="200">
        <v>2270197.62</v>
      </c>
      <c r="F19" s="200">
        <v>2124577.15</v>
      </c>
      <c r="G19" s="200">
        <v>855424.69999999972</v>
      </c>
    </row>
    <row r="20" spans="1:7" x14ac:dyDescent="0.25">
      <c r="A20" s="71" t="s">
        <v>296</v>
      </c>
      <c r="B20" s="200">
        <v>578100</v>
      </c>
      <c r="C20" s="200">
        <v>1376.46</v>
      </c>
      <c r="D20" s="200">
        <v>579476.46</v>
      </c>
      <c r="E20" s="200">
        <v>441889.64</v>
      </c>
      <c r="F20" s="200">
        <v>417529.76</v>
      </c>
      <c r="G20" s="200">
        <v>137586.81999999995</v>
      </c>
    </row>
    <row r="21" spans="1:7" x14ac:dyDescent="0.25">
      <c r="A21" s="71" t="s">
        <v>297</v>
      </c>
      <c r="B21" s="200">
        <v>3000</v>
      </c>
      <c r="C21" s="200">
        <v>-62.92</v>
      </c>
      <c r="D21" s="200">
        <v>2937.08</v>
      </c>
      <c r="E21" s="200">
        <v>2936.18</v>
      </c>
      <c r="F21" s="200">
        <v>2936.18</v>
      </c>
      <c r="G21" s="200">
        <v>0.90000000000009095</v>
      </c>
    </row>
    <row r="22" spans="1:7" x14ac:dyDescent="0.25">
      <c r="A22" s="71" t="s">
        <v>298</v>
      </c>
      <c r="B22" s="200">
        <v>2217108</v>
      </c>
      <c r="C22" s="200">
        <v>1672987.64</v>
      </c>
      <c r="D22" s="200">
        <v>3890095.6399999997</v>
      </c>
      <c r="E22" s="200">
        <v>2235775.77</v>
      </c>
      <c r="F22" s="200">
        <v>1931258.64</v>
      </c>
      <c r="G22" s="200">
        <v>1654319.8699999996</v>
      </c>
    </row>
    <row r="23" spans="1:7" x14ac:dyDescent="0.25">
      <c r="A23" s="71" t="s">
        <v>299</v>
      </c>
      <c r="B23" s="200">
        <v>753860</v>
      </c>
      <c r="C23" s="200">
        <v>-55000.54</v>
      </c>
      <c r="D23" s="200">
        <v>698859.46</v>
      </c>
      <c r="E23" s="200">
        <v>359287.34</v>
      </c>
      <c r="F23" s="200">
        <v>256740.09</v>
      </c>
      <c r="G23" s="200">
        <v>339572.11999999994</v>
      </c>
    </row>
    <row r="24" spans="1:7" x14ac:dyDescent="0.25">
      <c r="A24" s="71" t="s">
        <v>300</v>
      </c>
      <c r="B24" s="200">
        <v>2774854</v>
      </c>
      <c r="C24" s="200">
        <v>2704721.19</v>
      </c>
      <c r="D24" s="200">
        <v>5479575.1899999995</v>
      </c>
      <c r="E24" s="200">
        <v>2476896</v>
      </c>
      <c r="F24" s="200">
        <v>2414563.69</v>
      </c>
      <c r="G24" s="200">
        <v>3002679.1899999995</v>
      </c>
    </row>
    <row r="25" spans="1:7" x14ac:dyDescent="0.25">
      <c r="A25" s="71" t="s">
        <v>301</v>
      </c>
      <c r="B25" s="200">
        <v>1063960</v>
      </c>
      <c r="C25" s="200">
        <v>396200</v>
      </c>
      <c r="D25" s="200">
        <v>1460160</v>
      </c>
      <c r="E25" s="200">
        <v>833602.73</v>
      </c>
      <c r="F25" s="200">
        <v>302288.90999999997</v>
      </c>
      <c r="G25" s="200">
        <v>626557.27</v>
      </c>
    </row>
    <row r="26" spans="1:7" x14ac:dyDescent="0.25">
      <c r="A26" s="71" t="s">
        <v>302</v>
      </c>
      <c r="B26" s="200">
        <v>0</v>
      </c>
      <c r="C26" s="200">
        <v>0</v>
      </c>
      <c r="D26" s="200">
        <v>0</v>
      </c>
      <c r="E26" s="200">
        <v>0</v>
      </c>
      <c r="F26" s="200">
        <v>0</v>
      </c>
      <c r="G26" s="200">
        <v>0</v>
      </c>
    </row>
    <row r="27" spans="1:7" x14ac:dyDescent="0.25">
      <c r="A27" s="71" t="s">
        <v>303</v>
      </c>
      <c r="B27" s="200">
        <v>1048452</v>
      </c>
      <c r="C27" s="200">
        <v>192541.02</v>
      </c>
      <c r="D27" s="200">
        <v>1240993.02</v>
      </c>
      <c r="E27" s="200">
        <v>528601.43999999994</v>
      </c>
      <c r="F27" s="200">
        <v>526471.4</v>
      </c>
      <c r="G27" s="200">
        <v>712391.58000000007</v>
      </c>
    </row>
    <row r="28" spans="1:7" x14ac:dyDescent="0.25">
      <c r="A28" s="70" t="s">
        <v>304</v>
      </c>
      <c r="B28" s="203">
        <f t="shared" ref="B28:G28" si="3">SUM(B29:B37)</f>
        <v>47139670.790000007</v>
      </c>
      <c r="C28" s="203">
        <f t="shared" si="3"/>
        <v>5987277.0499999989</v>
      </c>
      <c r="D28" s="203">
        <f t="shared" si="3"/>
        <v>53126947.840000004</v>
      </c>
      <c r="E28" s="203">
        <f t="shared" si="3"/>
        <v>39337743.100000001</v>
      </c>
      <c r="F28" s="203">
        <f t="shared" si="3"/>
        <v>36458142.530000001</v>
      </c>
      <c r="G28" s="203">
        <f t="shared" si="3"/>
        <v>13789204.740000002</v>
      </c>
    </row>
    <row r="29" spans="1:7" x14ac:dyDescent="0.25">
      <c r="A29" s="71" t="s">
        <v>305</v>
      </c>
      <c r="B29" s="202">
        <v>13466493.810000001</v>
      </c>
      <c r="C29" s="202">
        <v>509256.19</v>
      </c>
      <c r="D29" s="202">
        <v>13975750</v>
      </c>
      <c r="E29" s="202">
        <v>13272354.57</v>
      </c>
      <c r="F29" s="202">
        <v>13272354.57</v>
      </c>
      <c r="G29" s="202">
        <v>703395.4299999997</v>
      </c>
    </row>
    <row r="30" spans="1:7" x14ac:dyDescent="0.25">
      <c r="A30" s="71" t="s">
        <v>306</v>
      </c>
      <c r="B30" s="202">
        <v>472020</v>
      </c>
      <c r="C30" s="202">
        <v>157547.10999999999</v>
      </c>
      <c r="D30" s="202">
        <v>629567.11</v>
      </c>
      <c r="E30" s="202">
        <v>499567.11</v>
      </c>
      <c r="F30" s="202">
        <v>475207.11</v>
      </c>
      <c r="G30" s="202">
        <v>130000</v>
      </c>
    </row>
    <row r="31" spans="1:7" x14ac:dyDescent="0.25">
      <c r="A31" s="71" t="s">
        <v>307</v>
      </c>
      <c r="B31" s="202">
        <v>5565390</v>
      </c>
      <c r="C31" s="202">
        <v>6605402.0300000003</v>
      </c>
      <c r="D31" s="202">
        <v>12170792.030000001</v>
      </c>
      <c r="E31" s="202">
        <v>7342627.8399999999</v>
      </c>
      <c r="F31" s="202">
        <v>7113249.1900000004</v>
      </c>
      <c r="G31" s="202">
        <v>4828164.1900000013</v>
      </c>
    </row>
    <row r="32" spans="1:7" x14ac:dyDescent="0.25">
      <c r="A32" s="71" t="s">
        <v>308</v>
      </c>
      <c r="B32" s="202">
        <v>364020</v>
      </c>
      <c r="C32" s="202">
        <v>114500</v>
      </c>
      <c r="D32" s="202">
        <v>478520</v>
      </c>
      <c r="E32" s="202">
        <v>335899.76</v>
      </c>
      <c r="F32" s="202">
        <v>271840.46000000002</v>
      </c>
      <c r="G32" s="202">
        <v>142620.24</v>
      </c>
    </row>
    <row r="33" spans="1:7" x14ac:dyDescent="0.25">
      <c r="A33" s="71" t="s">
        <v>309</v>
      </c>
      <c r="B33" s="202">
        <v>566558</v>
      </c>
      <c r="C33" s="202">
        <v>244804.46</v>
      </c>
      <c r="D33" s="202">
        <v>811362.46</v>
      </c>
      <c r="E33" s="202">
        <v>438882.69</v>
      </c>
      <c r="F33" s="202">
        <v>315356.49</v>
      </c>
      <c r="G33" s="202">
        <v>372479.76999999996</v>
      </c>
    </row>
    <row r="34" spans="1:7" x14ac:dyDescent="0.25">
      <c r="A34" s="71" t="s">
        <v>310</v>
      </c>
      <c r="B34" s="202">
        <v>2425560</v>
      </c>
      <c r="C34" s="202">
        <v>-215201.96</v>
      </c>
      <c r="D34" s="202">
        <v>2210358.04</v>
      </c>
      <c r="E34" s="202">
        <v>1760069.67</v>
      </c>
      <c r="F34" s="202">
        <v>1688903.67</v>
      </c>
      <c r="G34" s="202">
        <v>450288.37000000011</v>
      </c>
    </row>
    <row r="35" spans="1:7" x14ac:dyDescent="0.25">
      <c r="A35" s="71" t="s">
        <v>311</v>
      </c>
      <c r="B35" s="202">
        <v>396800</v>
      </c>
      <c r="C35" s="202">
        <v>92326.55</v>
      </c>
      <c r="D35" s="202">
        <v>489126.55</v>
      </c>
      <c r="E35" s="202">
        <v>219220.96</v>
      </c>
      <c r="F35" s="202">
        <v>218299.96</v>
      </c>
      <c r="G35" s="202">
        <v>269905.58999999997</v>
      </c>
    </row>
    <row r="36" spans="1:7" x14ac:dyDescent="0.25">
      <c r="A36" s="71" t="s">
        <v>312</v>
      </c>
      <c r="B36" s="202">
        <v>1615040</v>
      </c>
      <c r="C36" s="202">
        <v>1397699.91</v>
      </c>
      <c r="D36" s="202">
        <v>3012739.91</v>
      </c>
      <c r="E36" s="202">
        <v>2538937.85</v>
      </c>
      <c r="F36" s="202">
        <v>2444137.85</v>
      </c>
      <c r="G36" s="202">
        <v>473802.06000000006</v>
      </c>
    </row>
    <row r="37" spans="1:7" x14ac:dyDescent="0.25">
      <c r="A37" s="71" t="s">
        <v>313</v>
      </c>
      <c r="B37" s="202">
        <v>22267788.98</v>
      </c>
      <c r="C37" s="202">
        <v>-2919057.24</v>
      </c>
      <c r="D37" s="202">
        <v>19348731.740000002</v>
      </c>
      <c r="E37" s="202">
        <v>12930182.65</v>
      </c>
      <c r="F37" s="202">
        <v>10658793.23</v>
      </c>
      <c r="G37" s="202">
        <v>6418549.0900000017</v>
      </c>
    </row>
    <row r="38" spans="1:7" x14ac:dyDescent="0.25">
      <c r="A38" s="70" t="s">
        <v>314</v>
      </c>
      <c r="B38" s="203">
        <f t="shared" ref="B38:G38" si="4">SUM(B39:B47)</f>
        <v>34913492</v>
      </c>
      <c r="C38" s="203">
        <f t="shared" si="4"/>
        <v>8187758.0199999996</v>
      </c>
      <c r="D38" s="203">
        <f t="shared" si="4"/>
        <v>43101250.019999996</v>
      </c>
      <c r="E38" s="203">
        <f t="shared" si="4"/>
        <v>36755291.969999999</v>
      </c>
      <c r="F38" s="203">
        <f t="shared" si="4"/>
        <v>35019117.859999999</v>
      </c>
      <c r="G38" s="203">
        <f t="shared" si="4"/>
        <v>6345958.0499999998</v>
      </c>
    </row>
    <row r="39" spans="1:7" x14ac:dyDescent="0.25">
      <c r="A39" s="71" t="s">
        <v>315</v>
      </c>
      <c r="B39" s="204">
        <v>0</v>
      </c>
      <c r="C39" s="204">
        <v>0</v>
      </c>
      <c r="D39" s="204">
        <v>0</v>
      </c>
      <c r="E39" s="204">
        <v>0</v>
      </c>
      <c r="F39" s="204">
        <v>0</v>
      </c>
      <c r="G39" s="204">
        <v>0</v>
      </c>
    </row>
    <row r="40" spans="1:7" x14ac:dyDescent="0.25">
      <c r="A40" s="71" t="s">
        <v>316</v>
      </c>
      <c r="B40" s="204">
        <v>13859200</v>
      </c>
      <c r="C40" s="204">
        <v>0</v>
      </c>
      <c r="D40" s="204">
        <v>13859200</v>
      </c>
      <c r="E40" s="204">
        <v>13859199.960000001</v>
      </c>
      <c r="F40" s="204">
        <v>13859199.960000001</v>
      </c>
      <c r="G40" s="204">
        <v>3.9999999105930328E-2</v>
      </c>
    </row>
    <row r="41" spans="1:7" x14ac:dyDescent="0.25">
      <c r="A41" s="71" t="s">
        <v>317</v>
      </c>
      <c r="B41" s="204">
        <v>30000</v>
      </c>
      <c r="C41" s="204">
        <v>5518428.0199999996</v>
      </c>
      <c r="D41" s="204">
        <v>5548428.0199999996</v>
      </c>
      <c r="E41" s="204">
        <v>2894146.36</v>
      </c>
      <c r="F41" s="204">
        <v>1844056.36</v>
      </c>
      <c r="G41" s="204">
        <v>2654281.6599999997</v>
      </c>
    </row>
    <row r="42" spans="1:7" x14ac:dyDescent="0.25">
      <c r="A42" s="71" t="s">
        <v>318</v>
      </c>
      <c r="B42" s="204">
        <v>14233090</v>
      </c>
      <c r="C42" s="204">
        <v>2751830</v>
      </c>
      <c r="D42" s="204">
        <v>16984920</v>
      </c>
      <c r="E42" s="204">
        <v>14052849.93</v>
      </c>
      <c r="F42" s="204">
        <v>13366765.82</v>
      </c>
      <c r="G42" s="204">
        <v>2932070.0700000003</v>
      </c>
    </row>
    <row r="43" spans="1:7" x14ac:dyDescent="0.25">
      <c r="A43" s="71" t="s">
        <v>319</v>
      </c>
      <c r="B43" s="204">
        <v>6519162</v>
      </c>
      <c r="C43" s="204">
        <v>0</v>
      </c>
      <c r="D43" s="204">
        <v>6519162</v>
      </c>
      <c r="E43" s="204">
        <v>5852095.7199999997</v>
      </c>
      <c r="F43" s="204">
        <v>5852095.7199999997</v>
      </c>
      <c r="G43" s="204">
        <v>667066.28000000026</v>
      </c>
    </row>
    <row r="44" spans="1:7" x14ac:dyDescent="0.25">
      <c r="A44" s="71" t="s">
        <v>320</v>
      </c>
      <c r="B44" s="204">
        <v>0</v>
      </c>
      <c r="C44" s="204">
        <v>0</v>
      </c>
      <c r="D44" s="204">
        <v>0</v>
      </c>
      <c r="E44" s="204">
        <v>0</v>
      </c>
      <c r="F44" s="204">
        <v>0</v>
      </c>
      <c r="G44" s="204">
        <v>0</v>
      </c>
    </row>
    <row r="45" spans="1:7" x14ac:dyDescent="0.25">
      <c r="A45" s="71" t="s">
        <v>321</v>
      </c>
      <c r="B45" s="204">
        <v>0</v>
      </c>
      <c r="C45" s="204">
        <v>0</v>
      </c>
      <c r="D45" s="204">
        <v>0</v>
      </c>
      <c r="E45" s="204">
        <v>0</v>
      </c>
      <c r="F45" s="204">
        <v>0</v>
      </c>
      <c r="G45" s="204">
        <v>0</v>
      </c>
    </row>
    <row r="46" spans="1:7" x14ac:dyDescent="0.25">
      <c r="A46" s="71" t="s">
        <v>322</v>
      </c>
      <c r="B46" s="204">
        <v>0</v>
      </c>
      <c r="C46" s="204">
        <v>0</v>
      </c>
      <c r="D46" s="204">
        <v>0</v>
      </c>
      <c r="E46" s="204">
        <v>0</v>
      </c>
      <c r="F46" s="204">
        <v>0</v>
      </c>
      <c r="G46" s="204">
        <v>0</v>
      </c>
    </row>
    <row r="47" spans="1:7" x14ac:dyDescent="0.25">
      <c r="A47" s="71" t="s">
        <v>323</v>
      </c>
      <c r="B47" s="204">
        <v>272040</v>
      </c>
      <c r="C47" s="204">
        <v>-82500</v>
      </c>
      <c r="D47" s="204">
        <v>189540</v>
      </c>
      <c r="E47" s="204">
        <v>97000</v>
      </c>
      <c r="F47" s="204">
        <v>97000</v>
      </c>
      <c r="G47" s="204">
        <v>92540</v>
      </c>
    </row>
    <row r="48" spans="1:7" x14ac:dyDescent="0.25">
      <c r="A48" s="70" t="s">
        <v>324</v>
      </c>
      <c r="B48" s="203">
        <f t="shared" ref="B48:G48" si="5">SUM(B49:B57)</f>
        <v>3675200</v>
      </c>
      <c r="C48" s="203">
        <f t="shared" si="5"/>
        <v>933533.84</v>
      </c>
      <c r="D48" s="203">
        <f t="shared" si="5"/>
        <v>4608733.84</v>
      </c>
      <c r="E48" s="203">
        <f t="shared" si="5"/>
        <v>1572854.13</v>
      </c>
      <c r="F48" s="203">
        <f t="shared" si="5"/>
        <v>1548252.8499999999</v>
      </c>
      <c r="G48" s="203">
        <f t="shared" si="5"/>
        <v>3035879.7099999995</v>
      </c>
    </row>
    <row r="49" spans="1:7" x14ac:dyDescent="0.25">
      <c r="A49" s="71" t="s">
        <v>325</v>
      </c>
      <c r="B49" s="205">
        <v>1330380</v>
      </c>
      <c r="C49" s="205">
        <v>309535.84999999998</v>
      </c>
      <c r="D49" s="205">
        <v>1639915.85</v>
      </c>
      <c r="E49" s="205">
        <v>1094580.57</v>
      </c>
      <c r="F49" s="205">
        <v>1092840.57</v>
      </c>
      <c r="G49" s="205">
        <v>545335.28</v>
      </c>
    </row>
    <row r="50" spans="1:7" x14ac:dyDescent="0.25">
      <c r="A50" s="71" t="s">
        <v>326</v>
      </c>
      <c r="B50" s="205">
        <v>152760</v>
      </c>
      <c r="C50" s="205">
        <v>117194.99</v>
      </c>
      <c r="D50" s="205">
        <v>269954.99</v>
      </c>
      <c r="E50" s="205">
        <v>196646.14</v>
      </c>
      <c r="F50" s="205">
        <v>196646.14</v>
      </c>
      <c r="G50" s="205">
        <v>73308.849999999977</v>
      </c>
    </row>
    <row r="51" spans="1:7" x14ac:dyDescent="0.25">
      <c r="A51" s="71" t="s">
        <v>327</v>
      </c>
      <c r="B51" s="205">
        <v>0</v>
      </c>
      <c r="C51" s="205">
        <v>0</v>
      </c>
      <c r="D51" s="205">
        <v>0</v>
      </c>
      <c r="E51" s="205">
        <v>0</v>
      </c>
      <c r="F51" s="205">
        <v>0</v>
      </c>
      <c r="G51" s="205">
        <v>0</v>
      </c>
    </row>
    <row r="52" spans="1:7" x14ac:dyDescent="0.25">
      <c r="A52" s="71" t="s">
        <v>328</v>
      </c>
      <c r="B52" s="205">
        <v>2010020</v>
      </c>
      <c r="C52" s="205">
        <v>189980</v>
      </c>
      <c r="D52" s="205">
        <v>2200000</v>
      </c>
      <c r="E52" s="205">
        <v>0</v>
      </c>
      <c r="F52" s="205">
        <v>0</v>
      </c>
      <c r="G52" s="205">
        <v>2200000</v>
      </c>
    </row>
    <row r="53" spans="1:7" x14ac:dyDescent="0.25">
      <c r="A53" s="71" t="s">
        <v>329</v>
      </c>
      <c r="B53" s="205">
        <v>0</v>
      </c>
      <c r="C53" s="205">
        <v>0</v>
      </c>
      <c r="D53" s="205">
        <v>0</v>
      </c>
      <c r="E53" s="205">
        <v>0</v>
      </c>
      <c r="F53" s="205">
        <v>0</v>
      </c>
      <c r="G53" s="205">
        <v>0</v>
      </c>
    </row>
    <row r="54" spans="1:7" x14ac:dyDescent="0.25">
      <c r="A54" s="71" t="s">
        <v>330</v>
      </c>
      <c r="B54" s="205">
        <v>170040</v>
      </c>
      <c r="C54" s="205">
        <v>308823</v>
      </c>
      <c r="D54" s="205">
        <v>478863</v>
      </c>
      <c r="E54" s="205">
        <v>262904.78000000003</v>
      </c>
      <c r="F54" s="205">
        <v>240043.5</v>
      </c>
      <c r="G54" s="205">
        <v>215958.21999999997</v>
      </c>
    </row>
    <row r="55" spans="1:7" x14ac:dyDescent="0.25">
      <c r="A55" s="71" t="s">
        <v>331</v>
      </c>
      <c r="B55" s="205">
        <v>0</v>
      </c>
      <c r="C55" s="205">
        <v>0</v>
      </c>
      <c r="D55" s="205">
        <v>0</v>
      </c>
      <c r="E55" s="205">
        <v>0</v>
      </c>
      <c r="F55" s="205">
        <v>0</v>
      </c>
      <c r="G55" s="205">
        <v>0</v>
      </c>
    </row>
    <row r="56" spans="1:7" x14ac:dyDescent="0.25">
      <c r="A56" s="71" t="s">
        <v>332</v>
      </c>
      <c r="B56" s="205">
        <v>0</v>
      </c>
      <c r="C56" s="205">
        <v>0</v>
      </c>
      <c r="D56" s="205">
        <v>0</v>
      </c>
      <c r="E56" s="205">
        <v>0</v>
      </c>
      <c r="F56" s="205">
        <v>0</v>
      </c>
      <c r="G56" s="205">
        <v>0</v>
      </c>
    </row>
    <row r="57" spans="1:7" x14ac:dyDescent="0.25">
      <c r="A57" s="71" t="s">
        <v>333</v>
      </c>
      <c r="B57" s="205">
        <v>12000</v>
      </c>
      <c r="C57" s="205">
        <v>8000</v>
      </c>
      <c r="D57" s="205">
        <v>20000</v>
      </c>
      <c r="E57" s="205">
        <v>18722.64</v>
      </c>
      <c r="F57" s="205">
        <v>18722.64</v>
      </c>
      <c r="G57" s="205">
        <v>1277.3600000000006</v>
      </c>
    </row>
    <row r="58" spans="1:7" x14ac:dyDescent="0.25">
      <c r="A58" s="70" t="s">
        <v>334</v>
      </c>
      <c r="B58" s="203">
        <f t="shared" ref="B58:G58" si="6">SUM(B59:B61)</f>
        <v>4552985.93</v>
      </c>
      <c r="C58" s="203">
        <f t="shared" si="6"/>
        <v>27135051.75</v>
      </c>
      <c r="D58" s="203">
        <f t="shared" si="6"/>
        <v>31688037.68</v>
      </c>
      <c r="E58" s="203">
        <f t="shared" si="6"/>
        <v>27019496.129999999</v>
      </c>
      <c r="F58" s="203">
        <f t="shared" si="6"/>
        <v>26036515.300000001</v>
      </c>
      <c r="G58" s="203">
        <f t="shared" si="6"/>
        <v>4668541.5500000007</v>
      </c>
    </row>
    <row r="59" spans="1:7" x14ac:dyDescent="0.25">
      <c r="A59" s="71" t="s">
        <v>335</v>
      </c>
      <c r="B59" s="206">
        <v>4552985.93</v>
      </c>
      <c r="C59" s="206">
        <v>27135051.75</v>
      </c>
      <c r="D59" s="206">
        <v>31688037.68</v>
      </c>
      <c r="E59" s="206">
        <v>27019496.129999999</v>
      </c>
      <c r="F59" s="206">
        <v>26036515.300000001</v>
      </c>
      <c r="G59" s="206">
        <v>4668541.5500000007</v>
      </c>
    </row>
    <row r="60" spans="1:7" x14ac:dyDescent="0.25">
      <c r="A60" s="71" t="s">
        <v>336</v>
      </c>
      <c r="B60" s="206">
        <v>0</v>
      </c>
      <c r="C60" s="206">
        <v>0</v>
      </c>
      <c r="D60" s="206">
        <v>0</v>
      </c>
      <c r="E60" s="206">
        <v>0</v>
      </c>
      <c r="F60" s="206">
        <v>0</v>
      </c>
      <c r="G60" s="206">
        <v>0</v>
      </c>
    </row>
    <row r="61" spans="1:7" x14ac:dyDescent="0.25">
      <c r="A61" s="71" t="s">
        <v>337</v>
      </c>
      <c r="B61" s="206">
        <v>0</v>
      </c>
      <c r="C61" s="206">
        <v>0</v>
      </c>
      <c r="D61" s="206">
        <v>0</v>
      </c>
      <c r="E61" s="206">
        <v>0</v>
      </c>
      <c r="F61" s="206">
        <v>0</v>
      </c>
      <c r="G61" s="206">
        <v>0</v>
      </c>
    </row>
    <row r="62" spans="1:7" x14ac:dyDescent="0.25">
      <c r="A62" s="70" t="s">
        <v>338</v>
      </c>
      <c r="B62" s="203">
        <f t="shared" ref="B62:G62" si="7">SUM(B63:B67,B69:B70)</f>
        <v>0</v>
      </c>
      <c r="C62" s="203">
        <f t="shared" si="7"/>
        <v>0</v>
      </c>
      <c r="D62" s="203">
        <f t="shared" si="7"/>
        <v>0</v>
      </c>
      <c r="E62" s="203">
        <f t="shared" si="7"/>
        <v>0</v>
      </c>
      <c r="F62" s="203">
        <f t="shared" si="7"/>
        <v>0</v>
      </c>
      <c r="G62" s="203">
        <f t="shared" si="7"/>
        <v>0</v>
      </c>
    </row>
    <row r="63" spans="1:7" x14ac:dyDescent="0.25">
      <c r="A63" s="71" t="s">
        <v>339</v>
      </c>
      <c r="B63" s="207">
        <v>0</v>
      </c>
      <c r="C63" s="207">
        <v>0</v>
      </c>
      <c r="D63" s="207">
        <v>0</v>
      </c>
      <c r="E63" s="207">
        <v>0</v>
      </c>
      <c r="F63" s="207">
        <v>0</v>
      </c>
      <c r="G63" s="207">
        <v>0</v>
      </c>
    </row>
    <row r="64" spans="1:7" x14ac:dyDescent="0.25">
      <c r="A64" s="71" t="s">
        <v>340</v>
      </c>
      <c r="B64" s="207">
        <v>0</v>
      </c>
      <c r="C64" s="207">
        <v>0</v>
      </c>
      <c r="D64" s="207">
        <v>0</v>
      </c>
      <c r="E64" s="207">
        <v>0</v>
      </c>
      <c r="F64" s="207">
        <v>0</v>
      </c>
      <c r="G64" s="207">
        <v>0</v>
      </c>
    </row>
    <row r="65" spans="1:7" x14ac:dyDescent="0.25">
      <c r="A65" s="71" t="s">
        <v>341</v>
      </c>
      <c r="B65" s="207">
        <v>0</v>
      </c>
      <c r="C65" s="207">
        <v>0</v>
      </c>
      <c r="D65" s="207">
        <v>0</v>
      </c>
      <c r="E65" s="207">
        <v>0</v>
      </c>
      <c r="F65" s="207">
        <v>0</v>
      </c>
      <c r="G65" s="207">
        <v>0</v>
      </c>
    </row>
    <row r="66" spans="1:7" x14ac:dyDescent="0.25">
      <c r="A66" s="71" t="s">
        <v>342</v>
      </c>
      <c r="B66" s="207">
        <v>0</v>
      </c>
      <c r="C66" s="207">
        <v>0</v>
      </c>
      <c r="D66" s="207">
        <v>0</v>
      </c>
      <c r="E66" s="207">
        <v>0</v>
      </c>
      <c r="F66" s="207">
        <v>0</v>
      </c>
      <c r="G66" s="207">
        <v>0</v>
      </c>
    </row>
    <row r="67" spans="1:7" x14ac:dyDescent="0.25">
      <c r="A67" s="71" t="s">
        <v>343</v>
      </c>
      <c r="B67" s="207">
        <v>0</v>
      </c>
      <c r="C67" s="207">
        <v>0</v>
      </c>
      <c r="D67" s="207">
        <v>0</v>
      </c>
      <c r="E67" s="207">
        <v>0</v>
      </c>
      <c r="F67" s="207">
        <v>0</v>
      </c>
      <c r="G67" s="207">
        <v>0</v>
      </c>
    </row>
    <row r="68" spans="1:7" x14ac:dyDescent="0.25">
      <c r="A68" s="71" t="s">
        <v>3293</v>
      </c>
      <c r="B68" s="207">
        <v>0</v>
      </c>
      <c r="C68" s="207">
        <v>0</v>
      </c>
      <c r="D68" s="207">
        <v>0</v>
      </c>
      <c r="E68" s="207">
        <v>0</v>
      </c>
      <c r="F68" s="207">
        <v>0</v>
      </c>
      <c r="G68" s="207">
        <v>0</v>
      </c>
    </row>
    <row r="69" spans="1:7" x14ac:dyDescent="0.25">
      <c r="A69" s="71" t="s">
        <v>345</v>
      </c>
      <c r="B69" s="207">
        <v>0</v>
      </c>
      <c r="C69" s="207">
        <v>0</v>
      </c>
      <c r="D69" s="207">
        <v>0</v>
      </c>
      <c r="E69" s="207">
        <v>0</v>
      </c>
      <c r="F69" s="207">
        <v>0</v>
      </c>
      <c r="G69" s="207">
        <v>0</v>
      </c>
    </row>
    <row r="70" spans="1:7" x14ac:dyDescent="0.25">
      <c r="A70" s="71" t="s">
        <v>346</v>
      </c>
      <c r="B70" s="207">
        <v>0</v>
      </c>
      <c r="C70" s="207">
        <v>0</v>
      </c>
      <c r="D70" s="207">
        <v>0</v>
      </c>
      <c r="E70" s="207">
        <v>0</v>
      </c>
      <c r="F70" s="207">
        <v>0</v>
      </c>
      <c r="G70" s="207">
        <v>0</v>
      </c>
    </row>
    <row r="71" spans="1:7" x14ac:dyDescent="0.25">
      <c r="A71" s="70" t="s">
        <v>347</v>
      </c>
      <c r="B71" s="203">
        <f t="shared" ref="B71:G71" si="8">SUM(B72:B74)</f>
        <v>0</v>
      </c>
      <c r="C71" s="203">
        <f t="shared" si="8"/>
        <v>3291727.76</v>
      </c>
      <c r="D71" s="203">
        <f t="shared" si="8"/>
        <v>3291727.76</v>
      </c>
      <c r="E71" s="203">
        <f t="shared" si="8"/>
        <v>409227.76</v>
      </c>
      <c r="F71" s="203">
        <f t="shared" si="8"/>
        <v>409227.76</v>
      </c>
      <c r="G71" s="203">
        <f t="shared" si="8"/>
        <v>2882500</v>
      </c>
    </row>
    <row r="72" spans="1:7" x14ac:dyDescent="0.25">
      <c r="A72" s="71" t="s">
        <v>348</v>
      </c>
      <c r="B72" s="208">
        <v>0</v>
      </c>
      <c r="C72" s="208">
        <v>0</v>
      </c>
      <c r="D72" s="208">
        <v>0</v>
      </c>
      <c r="E72" s="208">
        <v>0</v>
      </c>
      <c r="F72" s="208">
        <v>0</v>
      </c>
      <c r="G72" s="208">
        <v>0</v>
      </c>
    </row>
    <row r="73" spans="1:7" x14ac:dyDescent="0.25">
      <c r="A73" s="71" t="s">
        <v>349</v>
      </c>
      <c r="B73" s="208">
        <v>0</v>
      </c>
      <c r="C73" s="208">
        <v>0</v>
      </c>
      <c r="D73" s="208">
        <v>0</v>
      </c>
      <c r="E73" s="208">
        <v>0</v>
      </c>
      <c r="F73" s="208">
        <v>0</v>
      </c>
      <c r="G73" s="208">
        <v>0</v>
      </c>
    </row>
    <row r="74" spans="1:7" x14ac:dyDescent="0.25">
      <c r="A74" s="71" t="s">
        <v>350</v>
      </c>
      <c r="B74" s="208">
        <v>0</v>
      </c>
      <c r="C74" s="208">
        <v>3291727.76</v>
      </c>
      <c r="D74" s="208">
        <v>3291727.76</v>
      </c>
      <c r="E74" s="208">
        <v>409227.76</v>
      </c>
      <c r="F74" s="208">
        <v>409227.76</v>
      </c>
      <c r="G74" s="208">
        <v>2882500</v>
      </c>
    </row>
    <row r="75" spans="1:7" x14ac:dyDescent="0.25">
      <c r="A75" s="70" t="s">
        <v>351</v>
      </c>
      <c r="B75" s="203">
        <f t="shared" ref="B75:G75" si="9">SUM(B76:B82)</f>
        <v>0</v>
      </c>
      <c r="C75" s="203">
        <f t="shared" si="9"/>
        <v>0</v>
      </c>
      <c r="D75" s="203">
        <f t="shared" si="9"/>
        <v>0</v>
      </c>
      <c r="E75" s="203">
        <f t="shared" si="9"/>
        <v>0</v>
      </c>
      <c r="F75" s="203">
        <f t="shared" si="9"/>
        <v>0</v>
      </c>
      <c r="G75" s="203">
        <f t="shared" si="9"/>
        <v>0</v>
      </c>
    </row>
    <row r="76" spans="1:7" x14ac:dyDescent="0.25">
      <c r="A76" s="71" t="s">
        <v>352</v>
      </c>
      <c r="B76" s="209">
        <v>0</v>
      </c>
      <c r="C76" s="209">
        <v>0</v>
      </c>
      <c r="D76" s="209">
        <v>0</v>
      </c>
      <c r="E76" s="209">
        <v>0</v>
      </c>
      <c r="F76" s="209">
        <v>0</v>
      </c>
      <c r="G76" s="209">
        <v>0</v>
      </c>
    </row>
    <row r="77" spans="1:7" x14ac:dyDescent="0.25">
      <c r="A77" s="71" t="s">
        <v>353</v>
      </c>
      <c r="B77" s="209">
        <v>0</v>
      </c>
      <c r="C77" s="209">
        <v>0</v>
      </c>
      <c r="D77" s="209">
        <v>0</v>
      </c>
      <c r="E77" s="209">
        <v>0</v>
      </c>
      <c r="F77" s="209">
        <v>0</v>
      </c>
      <c r="G77" s="209">
        <v>0</v>
      </c>
    </row>
    <row r="78" spans="1:7" x14ac:dyDescent="0.25">
      <c r="A78" s="71" t="s">
        <v>354</v>
      </c>
      <c r="B78" s="209">
        <v>0</v>
      </c>
      <c r="C78" s="209">
        <v>0</v>
      </c>
      <c r="D78" s="209">
        <v>0</v>
      </c>
      <c r="E78" s="209">
        <v>0</v>
      </c>
      <c r="F78" s="209">
        <v>0</v>
      </c>
      <c r="G78" s="209">
        <v>0</v>
      </c>
    </row>
    <row r="79" spans="1:7" x14ac:dyDescent="0.25">
      <c r="A79" s="71" t="s">
        <v>355</v>
      </c>
      <c r="B79" s="209">
        <v>0</v>
      </c>
      <c r="C79" s="209">
        <v>0</v>
      </c>
      <c r="D79" s="209">
        <v>0</v>
      </c>
      <c r="E79" s="209">
        <v>0</v>
      </c>
      <c r="F79" s="209">
        <v>0</v>
      </c>
      <c r="G79" s="209">
        <v>0</v>
      </c>
    </row>
    <row r="80" spans="1:7" x14ac:dyDescent="0.25">
      <c r="A80" s="71" t="s">
        <v>356</v>
      </c>
      <c r="B80" s="209">
        <v>0</v>
      </c>
      <c r="C80" s="209">
        <v>0</v>
      </c>
      <c r="D80" s="209">
        <v>0</v>
      </c>
      <c r="E80" s="209">
        <v>0</v>
      </c>
      <c r="F80" s="209">
        <v>0</v>
      </c>
      <c r="G80" s="209">
        <v>0</v>
      </c>
    </row>
    <row r="81" spans="1:7" x14ac:dyDescent="0.25">
      <c r="A81" s="71" t="s">
        <v>357</v>
      </c>
      <c r="B81" s="209">
        <v>0</v>
      </c>
      <c r="C81" s="209">
        <v>0</v>
      </c>
      <c r="D81" s="209">
        <v>0</v>
      </c>
      <c r="E81" s="209">
        <v>0</v>
      </c>
      <c r="F81" s="209">
        <v>0</v>
      </c>
      <c r="G81" s="209">
        <v>0</v>
      </c>
    </row>
    <row r="82" spans="1:7" x14ac:dyDescent="0.25">
      <c r="A82" s="71" t="s">
        <v>358</v>
      </c>
      <c r="B82" s="209">
        <v>0</v>
      </c>
      <c r="C82" s="209">
        <v>0</v>
      </c>
      <c r="D82" s="209">
        <v>0</v>
      </c>
      <c r="E82" s="209">
        <v>0</v>
      </c>
      <c r="F82" s="209">
        <v>0</v>
      </c>
      <c r="G82" s="209">
        <v>0</v>
      </c>
    </row>
    <row r="83" spans="1:7" x14ac:dyDescent="0.25">
      <c r="A83" s="72"/>
      <c r="B83" s="68"/>
      <c r="C83" s="68"/>
      <c r="D83" s="68"/>
      <c r="E83" s="68"/>
      <c r="F83" s="68"/>
      <c r="G83" s="68"/>
    </row>
    <row r="84" spans="1:7" x14ac:dyDescent="0.25">
      <c r="A84" s="73" t="s">
        <v>359</v>
      </c>
      <c r="B84" s="212">
        <f t="shared" ref="B84:G84" si="10">SUM(B85,B93,B103,B113,B123,B133,B137,B146,B150)</f>
        <v>213283387.28</v>
      </c>
      <c r="C84" s="212">
        <f t="shared" si="10"/>
        <v>46926404.870000005</v>
      </c>
      <c r="D84" s="212">
        <f t="shared" si="10"/>
        <v>260209792.15000001</v>
      </c>
      <c r="E84" s="212">
        <f t="shared" si="10"/>
        <v>174832739.87</v>
      </c>
      <c r="F84" s="212">
        <f t="shared" si="10"/>
        <v>162043957.13</v>
      </c>
      <c r="G84" s="212">
        <f t="shared" si="10"/>
        <v>85377052.280000001</v>
      </c>
    </row>
    <row r="85" spans="1:7" x14ac:dyDescent="0.25">
      <c r="A85" s="70" t="s">
        <v>286</v>
      </c>
      <c r="B85" s="211">
        <f t="shared" ref="B85:G85" si="11">SUM(B86:B92)</f>
        <v>50059989.640000001</v>
      </c>
      <c r="C85" s="211">
        <f t="shared" si="11"/>
        <v>178200.64999999991</v>
      </c>
      <c r="D85" s="211">
        <f t="shared" si="11"/>
        <v>50238190.289999999</v>
      </c>
      <c r="E85" s="211">
        <f t="shared" si="11"/>
        <v>50238190.289999999</v>
      </c>
      <c r="F85" s="211">
        <f t="shared" si="11"/>
        <v>49745565.699999996</v>
      </c>
      <c r="G85" s="211">
        <f t="shared" si="11"/>
        <v>0</v>
      </c>
    </row>
    <row r="86" spans="1:7" x14ac:dyDescent="0.25">
      <c r="A86" s="71" t="s">
        <v>287</v>
      </c>
      <c r="B86" s="210">
        <v>33421334.640000001</v>
      </c>
      <c r="C86" s="210">
        <v>-391782.08</v>
      </c>
      <c r="D86" s="210">
        <v>33029552.560000002</v>
      </c>
      <c r="E86" s="210">
        <v>33029552.559999999</v>
      </c>
      <c r="F86" s="210">
        <v>33029552.559999999</v>
      </c>
      <c r="G86" s="210">
        <v>0</v>
      </c>
    </row>
    <row r="87" spans="1:7" x14ac:dyDescent="0.25">
      <c r="A87" s="71" t="s">
        <v>288</v>
      </c>
      <c r="B87" s="210">
        <v>0</v>
      </c>
      <c r="C87" s="210">
        <v>242950</v>
      </c>
      <c r="D87" s="210">
        <v>242950</v>
      </c>
      <c r="E87" s="210">
        <v>242950</v>
      </c>
      <c r="F87" s="210">
        <v>242950</v>
      </c>
      <c r="G87" s="210">
        <v>0</v>
      </c>
    </row>
    <row r="88" spans="1:7" x14ac:dyDescent="0.25">
      <c r="A88" s="71" t="s">
        <v>289</v>
      </c>
      <c r="B88" s="210">
        <v>6566655</v>
      </c>
      <c r="C88" s="210">
        <v>-621512.99</v>
      </c>
      <c r="D88" s="210">
        <v>5945142.0099999998</v>
      </c>
      <c r="E88" s="210">
        <v>5945142.0099999998</v>
      </c>
      <c r="F88" s="210">
        <v>5917726.4199999999</v>
      </c>
      <c r="G88" s="210">
        <v>0</v>
      </c>
    </row>
    <row r="89" spans="1:7" x14ac:dyDescent="0.25">
      <c r="A89" s="71" t="s">
        <v>290</v>
      </c>
      <c r="B89" s="210">
        <v>5000000</v>
      </c>
      <c r="C89" s="210">
        <v>-1031697.91</v>
      </c>
      <c r="D89" s="210">
        <v>3968302.09</v>
      </c>
      <c r="E89" s="210">
        <v>3968302.09</v>
      </c>
      <c r="F89" s="210">
        <v>3503093.09</v>
      </c>
      <c r="G89" s="210">
        <v>0</v>
      </c>
    </row>
    <row r="90" spans="1:7" x14ac:dyDescent="0.25">
      <c r="A90" s="71" t="s">
        <v>291</v>
      </c>
      <c r="B90" s="210">
        <v>5072000</v>
      </c>
      <c r="C90" s="210">
        <v>1980243.63</v>
      </c>
      <c r="D90" s="210">
        <v>7052243.6299999999</v>
      </c>
      <c r="E90" s="210">
        <v>7052243.6299999999</v>
      </c>
      <c r="F90" s="210">
        <v>7052243.6299999999</v>
      </c>
      <c r="G90" s="210">
        <v>0</v>
      </c>
    </row>
    <row r="91" spans="1:7" x14ac:dyDescent="0.25">
      <c r="A91" s="71" t="s">
        <v>292</v>
      </c>
      <c r="B91" s="210">
        <v>0</v>
      </c>
      <c r="C91" s="210">
        <v>0</v>
      </c>
      <c r="D91" s="210">
        <v>0</v>
      </c>
      <c r="E91" s="210">
        <v>0</v>
      </c>
      <c r="F91" s="210">
        <v>0</v>
      </c>
      <c r="G91" s="210">
        <v>0</v>
      </c>
    </row>
    <row r="92" spans="1:7" x14ac:dyDescent="0.25">
      <c r="A92" s="71" t="s">
        <v>293</v>
      </c>
      <c r="B92" s="210">
        <v>0</v>
      </c>
      <c r="C92" s="210">
        <v>0</v>
      </c>
      <c r="D92" s="210">
        <v>0</v>
      </c>
      <c r="E92" s="210">
        <v>0</v>
      </c>
      <c r="F92" s="210">
        <v>0</v>
      </c>
      <c r="G92" s="210">
        <v>0</v>
      </c>
    </row>
    <row r="93" spans="1:7" x14ac:dyDescent="0.25">
      <c r="A93" s="70" t="s">
        <v>294</v>
      </c>
      <c r="B93" s="214">
        <f t="shared" ref="B93:G93" si="12">SUM(B94:B102)</f>
        <v>15933399.810000001</v>
      </c>
      <c r="C93" s="214">
        <f t="shared" si="12"/>
        <v>13300762.899999999</v>
      </c>
      <c r="D93" s="214">
        <f t="shared" si="12"/>
        <v>29234162.710000005</v>
      </c>
      <c r="E93" s="214">
        <f t="shared" si="12"/>
        <v>29098279.949999999</v>
      </c>
      <c r="F93" s="214">
        <f t="shared" si="12"/>
        <v>26170685.890000001</v>
      </c>
      <c r="G93" s="214">
        <f t="shared" si="12"/>
        <v>135882.75999999838</v>
      </c>
    </row>
    <row r="94" spans="1:7" x14ac:dyDescent="0.25">
      <c r="A94" s="71" t="s">
        <v>295</v>
      </c>
      <c r="B94" s="213">
        <v>471920</v>
      </c>
      <c r="C94" s="213">
        <v>189910.9</v>
      </c>
      <c r="D94" s="213">
        <v>661830.9</v>
      </c>
      <c r="E94" s="213">
        <v>643799.59</v>
      </c>
      <c r="F94" s="213">
        <v>468511.9</v>
      </c>
      <c r="G94" s="213">
        <v>18031.310000000056</v>
      </c>
    </row>
    <row r="95" spans="1:7" x14ac:dyDescent="0.25">
      <c r="A95" s="71" t="s">
        <v>296</v>
      </c>
      <c r="B95" s="213">
        <v>110740</v>
      </c>
      <c r="C95" s="213">
        <v>53205.23</v>
      </c>
      <c r="D95" s="213">
        <v>163945.23000000001</v>
      </c>
      <c r="E95" s="213">
        <v>163945.23000000001</v>
      </c>
      <c r="F95" s="213">
        <v>163945.23000000001</v>
      </c>
      <c r="G95" s="213">
        <v>0</v>
      </c>
    </row>
    <row r="96" spans="1:7" x14ac:dyDescent="0.25">
      <c r="A96" s="71" t="s">
        <v>297</v>
      </c>
      <c r="B96" s="213">
        <v>16740</v>
      </c>
      <c r="C96" s="213">
        <v>-16740</v>
      </c>
      <c r="D96" s="213">
        <v>0</v>
      </c>
      <c r="E96" s="213">
        <v>0</v>
      </c>
      <c r="F96" s="213">
        <v>0</v>
      </c>
      <c r="G96" s="213">
        <v>0</v>
      </c>
    </row>
    <row r="97" spans="1:7" x14ac:dyDescent="0.25">
      <c r="A97" s="71" t="s">
        <v>298</v>
      </c>
      <c r="B97" s="213">
        <v>2941030</v>
      </c>
      <c r="C97" s="213">
        <v>7790449.8099999996</v>
      </c>
      <c r="D97" s="213">
        <v>10731479.809999999</v>
      </c>
      <c r="E97" s="213">
        <v>10723777.640000001</v>
      </c>
      <c r="F97" s="213">
        <v>10713269.640000001</v>
      </c>
      <c r="G97" s="213">
        <v>7702.1699999980628</v>
      </c>
    </row>
    <row r="98" spans="1:7" x14ac:dyDescent="0.25">
      <c r="A98" s="39" t="s">
        <v>299</v>
      </c>
      <c r="B98" s="213">
        <v>249740</v>
      </c>
      <c r="C98" s="213">
        <v>-234294.45</v>
      </c>
      <c r="D98" s="213">
        <v>15445.549999999988</v>
      </c>
      <c r="E98" s="213">
        <v>13938.55</v>
      </c>
      <c r="F98" s="213">
        <v>13938.55</v>
      </c>
      <c r="G98" s="213">
        <v>1506.9999999999891</v>
      </c>
    </row>
    <row r="99" spans="1:7" x14ac:dyDescent="0.25">
      <c r="A99" s="71" t="s">
        <v>300</v>
      </c>
      <c r="B99" s="213">
        <v>9015480</v>
      </c>
      <c r="C99" s="213">
        <v>1844872.39</v>
      </c>
      <c r="D99" s="213">
        <v>10860352.390000001</v>
      </c>
      <c r="E99" s="213">
        <v>10860352.390000001</v>
      </c>
      <c r="F99" s="213">
        <v>10326221.220000001</v>
      </c>
      <c r="G99" s="213">
        <v>0</v>
      </c>
    </row>
    <row r="100" spans="1:7" x14ac:dyDescent="0.25">
      <c r="A100" s="71" t="s">
        <v>301</v>
      </c>
      <c r="B100" s="213">
        <v>434400</v>
      </c>
      <c r="C100" s="213">
        <v>1685137.87</v>
      </c>
      <c r="D100" s="213">
        <v>2119537.87</v>
      </c>
      <c r="E100" s="213">
        <v>2105154.92</v>
      </c>
      <c r="F100" s="213">
        <v>1906254.92</v>
      </c>
      <c r="G100" s="213">
        <v>14382.950000000186</v>
      </c>
    </row>
    <row r="101" spans="1:7" x14ac:dyDescent="0.25">
      <c r="A101" s="71" t="s">
        <v>302</v>
      </c>
      <c r="B101" s="213">
        <v>50700</v>
      </c>
      <c r="C101" s="213">
        <v>2036506.53</v>
      </c>
      <c r="D101" s="213">
        <v>2087206.53</v>
      </c>
      <c r="E101" s="213">
        <v>1992947.2</v>
      </c>
      <c r="F101" s="213">
        <v>0</v>
      </c>
      <c r="G101" s="213">
        <v>94259.330000000075</v>
      </c>
    </row>
    <row r="102" spans="1:7" x14ac:dyDescent="0.25">
      <c r="A102" s="71" t="s">
        <v>303</v>
      </c>
      <c r="B102" s="213">
        <v>2642649.81</v>
      </c>
      <c r="C102" s="213">
        <v>-48285.38</v>
      </c>
      <c r="D102" s="213">
        <v>2594364.4300000002</v>
      </c>
      <c r="E102" s="213">
        <v>2594364.4300000002</v>
      </c>
      <c r="F102" s="213">
        <v>2578544.4300000002</v>
      </c>
      <c r="G102" s="213">
        <v>0</v>
      </c>
    </row>
    <row r="103" spans="1:7" x14ac:dyDescent="0.25">
      <c r="A103" s="70" t="s">
        <v>304</v>
      </c>
      <c r="B103" s="214">
        <f t="shared" ref="B103:G103" si="13">SUM(B104:B112)</f>
        <v>18289874.010000002</v>
      </c>
      <c r="C103" s="214">
        <f t="shared" si="13"/>
        <v>2500319.23</v>
      </c>
      <c r="D103" s="214">
        <f t="shared" si="13"/>
        <v>20790193.240000002</v>
      </c>
      <c r="E103" s="214">
        <f t="shared" si="13"/>
        <v>19063119.259999998</v>
      </c>
      <c r="F103" s="214">
        <f t="shared" si="13"/>
        <v>17119305.259999998</v>
      </c>
      <c r="G103" s="214">
        <f t="shared" si="13"/>
        <v>1727073.9799999995</v>
      </c>
    </row>
    <row r="104" spans="1:7" x14ac:dyDescent="0.25">
      <c r="A104" s="71" t="s">
        <v>305</v>
      </c>
      <c r="B104" s="215">
        <v>3000</v>
      </c>
      <c r="C104" s="215">
        <v>1189381.99</v>
      </c>
      <c r="D104" s="215">
        <v>1192381.99</v>
      </c>
      <c r="E104" s="215">
        <v>1110788.99</v>
      </c>
      <c r="F104" s="215">
        <v>10788.99</v>
      </c>
      <c r="G104" s="215">
        <v>81593</v>
      </c>
    </row>
    <row r="105" spans="1:7" x14ac:dyDescent="0.25">
      <c r="A105" s="71" t="s">
        <v>306</v>
      </c>
      <c r="B105" s="215">
        <v>33060</v>
      </c>
      <c r="C105" s="215">
        <v>1543147.1</v>
      </c>
      <c r="D105" s="215">
        <v>1576207.1</v>
      </c>
      <c r="E105" s="215">
        <v>1576207.1</v>
      </c>
      <c r="F105" s="215">
        <v>1576207.1</v>
      </c>
      <c r="G105" s="215">
        <v>0</v>
      </c>
    </row>
    <row r="106" spans="1:7" x14ac:dyDescent="0.25">
      <c r="A106" s="71" t="s">
        <v>307</v>
      </c>
      <c r="B106" s="215">
        <v>2607894.54</v>
      </c>
      <c r="C106" s="215">
        <v>3382595.07</v>
      </c>
      <c r="D106" s="215">
        <v>5990489.6099999994</v>
      </c>
      <c r="E106" s="215">
        <v>4379290.63</v>
      </c>
      <c r="F106" s="215">
        <v>3853290.63</v>
      </c>
      <c r="G106" s="215">
        <v>1611198.9799999995</v>
      </c>
    </row>
    <row r="107" spans="1:7" x14ac:dyDescent="0.25">
      <c r="A107" s="71" t="s">
        <v>308</v>
      </c>
      <c r="B107" s="215">
        <v>1605040</v>
      </c>
      <c r="C107" s="215">
        <v>-724392.28</v>
      </c>
      <c r="D107" s="215">
        <v>880647.72</v>
      </c>
      <c r="E107" s="215">
        <v>880647.72</v>
      </c>
      <c r="F107" s="215">
        <v>880647.72</v>
      </c>
      <c r="G107" s="215">
        <v>0</v>
      </c>
    </row>
    <row r="108" spans="1:7" x14ac:dyDescent="0.25">
      <c r="A108" s="71" t="s">
        <v>309</v>
      </c>
      <c r="B108" s="215">
        <v>1428000</v>
      </c>
      <c r="C108" s="215">
        <v>-263787.45</v>
      </c>
      <c r="D108" s="215">
        <v>1164212.55</v>
      </c>
      <c r="E108" s="215">
        <v>1164212.55</v>
      </c>
      <c r="F108" s="215">
        <v>1051818.55</v>
      </c>
      <c r="G108" s="215">
        <v>0</v>
      </c>
    </row>
    <row r="109" spans="1:7" x14ac:dyDescent="0.25">
      <c r="A109" s="71" t="s">
        <v>310</v>
      </c>
      <c r="B109" s="215">
        <v>0</v>
      </c>
      <c r="C109" s="215">
        <v>30000</v>
      </c>
      <c r="D109" s="215">
        <v>30000</v>
      </c>
      <c r="E109" s="215">
        <v>15718</v>
      </c>
      <c r="F109" s="215">
        <v>0</v>
      </c>
      <c r="G109" s="215">
        <v>14282</v>
      </c>
    </row>
    <row r="110" spans="1:7" x14ac:dyDescent="0.25">
      <c r="A110" s="71" t="s">
        <v>311</v>
      </c>
      <c r="B110" s="215">
        <v>35820</v>
      </c>
      <c r="C110" s="215">
        <v>-16816.009999999998</v>
      </c>
      <c r="D110" s="215">
        <v>19003.990000000002</v>
      </c>
      <c r="E110" s="215">
        <v>19003.990000000002</v>
      </c>
      <c r="F110" s="215">
        <v>19003.990000000002</v>
      </c>
      <c r="G110" s="215">
        <v>0</v>
      </c>
    </row>
    <row r="111" spans="1:7" x14ac:dyDescent="0.25">
      <c r="A111" s="71" t="s">
        <v>312</v>
      </c>
      <c r="B111" s="215">
        <v>0</v>
      </c>
      <c r="C111" s="215">
        <v>20000</v>
      </c>
      <c r="D111" s="215">
        <v>20000</v>
      </c>
      <c r="E111" s="215">
        <v>0</v>
      </c>
      <c r="F111" s="215">
        <v>0</v>
      </c>
      <c r="G111" s="215">
        <v>20000</v>
      </c>
    </row>
    <row r="112" spans="1:7" x14ac:dyDescent="0.25">
      <c r="A112" s="71" t="s">
        <v>313</v>
      </c>
      <c r="B112" s="215">
        <v>12577059.470000001</v>
      </c>
      <c r="C112" s="215">
        <v>-2659809.19</v>
      </c>
      <c r="D112" s="215">
        <v>9917250.2800000012</v>
      </c>
      <c r="E112" s="215">
        <v>9917250.2799999993</v>
      </c>
      <c r="F112" s="215">
        <v>9727548.2799999993</v>
      </c>
      <c r="G112" s="215">
        <v>0</v>
      </c>
    </row>
    <row r="113" spans="1:7" x14ac:dyDescent="0.25">
      <c r="A113" s="70" t="s">
        <v>314</v>
      </c>
      <c r="B113" s="214">
        <f t="shared" ref="B113:G113" si="14">SUM(B114:B122)</f>
        <v>200000</v>
      </c>
      <c r="C113" s="214">
        <f t="shared" si="14"/>
        <v>14678116.33</v>
      </c>
      <c r="D113" s="214">
        <f t="shared" si="14"/>
        <v>14878116.33</v>
      </c>
      <c r="E113" s="214">
        <f t="shared" si="14"/>
        <v>4770591.9700000007</v>
      </c>
      <c r="F113" s="214">
        <f t="shared" si="14"/>
        <v>4720591.9700000007</v>
      </c>
      <c r="G113" s="214">
        <f t="shared" si="14"/>
        <v>10107524.359999999</v>
      </c>
    </row>
    <row r="114" spans="1:7" x14ac:dyDescent="0.25">
      <c r="A114" s="71" t="s">
        <v>315</v>
      </c>
      <c r="B114" s="216">
        <v>0</v>
      </c>
      <c r="C114" s="216">
        <v>0</v>
      </c>
      <c r="D114" s="216">
        <v>0</v>
      </c>
      <c r="E114" s="216">
        <v>0</v>
      </c>
      <c r="F114" s="216">
        <v>0</v>
      </c>
      <c r="G114" s="216">
        <v>0</v>
      </c>
    </row>
    <row r="115" spans="1:7" x14ac:dyDescent="0.25">
      <c r="A115" s="71" t="s">
        <v>316</v>
      </c>
      <c r="B115" s="216">
        <v>0</v>
      </c>
      <c r="C115" s="216">
        <v>0</v>
      </c>
      <c r="D115" s="216">
        <v>0</v>
      </c>
      <c r="E115" s="216">
        <v>0</v>
      </c>
      <c r="F115" s="216">
        <v>0</v>
      </c>
      <c r="G115" s="216">
        <v>0</v>
      </c>
    </row>
    <row r="116" spans="1:7" x14ac:dyDescent="0.25">
      <c r="A116" s="71" t="s">
        <v>317</v>
      </c>
      <c r="B116" s="216">
        <v>0</v>
      </c>
      <c r="C116" s="216">
        <v>2374170.1</v>
      </c>
      <c r="D116" s="216">
        <v>2374170.1</v>
      </c>
      <c r="E116" s="216">
        <v>1356098.5600000001</v>
      </c>
      <c r="F116" s="216">
        <v>1356098.5600000001</v>
      </c>
      <c r="G116" s="216">
        <v>1018071.54</v>
      </c>
    </row>
    <row r="117" spans="1:7" x14ac:dyDescent="0.25">
      <c r="A117" s="71" t="s">
        <v>318</v>
      </c>
      <c r="B117" s="216">
        <v>200000</v>
      </c>
      <c r="C117" s="216">
        <v>12303946.23</v>
      </c>
      <c r="D117" s="216">
        <v>12503946.23</v>
      </c>
      <c r="E117" s="216">
        <v>3414493.41</v>
      </c>
      <c r="F117" s="216">
        <v>3364493.41</v>
      </c>
      <c r="G117" s="216">
        <v>9089452.8200000003</v>
      </c>
    </row>
    <row r="118" spans="1:7" x14ac:dyDescent="0.25">
      <c r="A118" s="71" t="s">
        <v>319</v>
      </c>
      <c r="B118" s="216">
        <v>0</v>
      </c>
      <c r="C118" s="216">
        <v>0</v>
      </c>
      <c r="D118" s="216">
        <v>0</v>
      </c>
      <c r="E118" s="216">
        <v>0</v>
      </c>
      <c r="F118" s="216">
        <v>0</v>
      </c>
      <c r="G118" s="216">
        <v>0</v>
      </c>
    </row>
    <row r="119" spans="1:7" x14ac:dyDescent="0.25">
      <c r="A119" s="71" t="s">
        <v>320</v>
      </c>
      <c r="B119" s="216">
        <v>0</v>
      </c>
      <c r="C119" s="216">
        <v>0</v>
      </c>
      <c r="D119" s="216">
        <v>0</v>
      </c>
      <c r="E119" s="216">
        <v>0</v>
      </c>
      <c r="F119" s="216">
        <v>0</v>
      </c>
      <c r="G119" s="216">
        <v>0</v>
      </c>
    </row>
    <row r="120" spans="1:7" x14ac:dyDescent="0.25">
      <c r="A120" s="71" t="s">
        <v>321</v>
      </c>
      <c r="B120" s="216">
        <v>0</v>
      </c>
      <c r="C120" s="216">
        <v>0</v>
      </c>
      <c r="D120" s="216">
        <v>0</v>
      </c>
      <c r="E120" s="216">
        <v>0</v>
      </c>
      <c r="F120" s="216">
        <v>0</v>
      </c>
      <c r="G120" s="216">
        <v>0</v>
      </c>
    </row>
    <row r="121" spans="1:7" x14ac:dyDescent="0.25">
      <c r="A121" s="71" t="s">
        <v>322</v>
      </c>
      <c r="B121" s="216">
        <v>0</v>
      </c>
      <c r="C121" s="216">
        <v>0</v>
      </c>
      <c r="D121" s="216">
        <v>0</v>
      </c>
      <c r="E121" s="216">
        <v>0</v>
      </c>
      <c r="F121" s="216">
        <v>0</v>
      </c>
      <c r="G121" s="216">
        <v>0</v>
      </c>
    </row>
    <row r="122" spans="1:7" x14ac:dyDescent="0.25">
      <c r="A122" s="71" t="s">
        <v>323</v>
      </c>
      <c r="B122" s="216">
        <v>0</v>
      </c>
      <c r="C122" s="216">
        <v>0</v>
      </c>
      <c r="D122" s="216">
        <v>0</v>
      </c>
      <c r="E122" s="216">
        <v>0</v>
      </c>
      <c r="F122" s="216">
        <v>0</v>
      </c>
      <c r="G122" s="216">
        <v>0</v>
      </c>
    </row>
    <row r="123" spans="1:7" x14ac:dyDescent="0.25">
      <c r="A123" s="70" t="s">
        <v>324</v>
      </c>
      <c r="B123" s="214">
        <f t="shared" ref="B123:G123" si="15">SUM(B124:B132)</f>
        <v>4204040</v>
      </c>
      <c r="C123" s="214">
        <f t="shared" si="15"/>
        <v>2640885.7600000002</v>
      </c>
      <c r="D123" s="214">
        <f t="shared" si="15"/>
        <v>6844925.7599999998</v>
      </c>
      <c r="E123" s="214">
        <f t="shared" si="15"/>
        <v>6819660.1599999992</v>
      </c>
      <c r="F123" s="214">
        <f t="shared" si="15"/>
        <v>4721295.18</v>
      </c>
      <c r="G123" s="214">
        <f t="shared" si="15"/>
        <v>25265.600000001014</v>
      </c>
    </row>
    <row r="124" spans="1:7" x14ac:dyDescent="0.25">
      <c r="A124" s="71" t="s">
        <v>325</v>
      </c>
      <c r="B124" s="217">
        <v>240600</v>
      </c>
      <c r="C124" s="217">
        <v>305797.53000000003</v>
      </c>
      <c r="D124" s="217">
        <v>546397.53</v>
      </c>
      <c r="E124" s="217">
        <v>529591.93999999994</v>
      </c>
      <c r="F124" s="217">
        <v>219066.95</v>
      </c>
      <c r="G124" s="217">
        <v>16805.590000000084</v>
      </c>
    </row>
    <row r="125" spans="1:7" x14ac:dyDescent="0.25">
      <c r="A125" s="71" t="s">
        <v>326</v>
      </c>
      <c r="B125" s="217">
        <v>25800</v>
      </c>
      <c r="C125" s="217">
        <v>84469.99</v>
      </c>
      <c r="D125" s="217">
        <v>110269.99</v>
      </c>
      <c r="E125" s="217">
        <v>106669.99</v>
      </c>
      <c r="F125" s="217">
        <v>2269.9899999999998</v>
      </c>
      <c r="G125" s="217">
        <v>3600</v>
      </c>
    </row>
    <row r="126" spans="1:7" x14ac:dyDescent="0.25">
      <c r="A126" s="71" t="s">
        <v>327</v>
      </c>
      <c r="B126" s="217">
        <v>0</v>
      </c>
      <c r="C126" s="217">
        <v>0</v>
      </c>
      <c r="D126" s="217">
        <v>0</v>
      </c>
      <c r="E126" s="217">
        <v>0</v>
      </c>
      <c r="F126" s="217">
        <v>0</v>
      </c>
      <c r="G126" s="217">
        <v>0</v>
      </c>
    </row>
    <row r="127" spans="1:7" x14ac:dyDescent="0.25">
      <c r="A127" s="71" t="s">
        <v>328</v>
      </c>
      <c r="B127" s="217">
        <v>3824000</v>
      </c>
      <c r="C127" s="217">
        <v>2330799.9700000002</v>
      </c>
      <c r="D127" s="217">
        <v>6154799.9700000007</v>
      </c>
      <c r="E127" s="217">
        <v>6150299.9699999997</v>
      </c>
      <c r="F127" s="217">
        <v>4468299.97</v>
      </c>
      <c r="G127" s="217">
        <v>4500.0000000009313</v>
      </c>
    </row>
    <row r="128" spans="1:7" x14ac:dyDescent="0.25">
      <c r="A128" s="71" t="s">
        <v>329</v>
      </c>
      <c r="B128" s="217">
        <v>0</v>
      </c>
      <c r="C128" s="217">
        <v>0</v>
      </c>
      <c r="D128" s="217">
        <v>0</v>
      </c>
      <c r="E128" s="217">
        <v>0</v>
      </c>
      <c r="F128" s="217">
        <v>0</v>
      </c>
      <c r="G128" s="217">
        <v>0</v>
      </c>
    </row>
    <row r="129" spans="1:7" x14ac:dyDescent="0.25">
      <c r="A129" s="71" t="s">
        <v>330</v>
      </c>
      <c r="B129" s="217">
        <v>113640</v>
      </c>
      <c r="C129" s="217">
        <v>-81981.73</v>
      </c>
      <c r="D129" s="217">
        <v>31658.270000000004</v>
      </c>
      <c r="E129" s="217">
        <v>31658.27</v>
      </c>
      <c r="F129" s="217">
        <v>31658.27</v>
      </c>
      <c r="G129" s="217">
        <v>0</v>
      </c>
    </row>
    <row r="130" spans="1:7" x14ac:dyDescent="0.25">
      <c r="A130" s="71" t="s">
        <v>331</v>
      </c>
      <c r="B130" s="217">
        <v>0</v>
      </c>
      <c r="C130" s="217">
        <v>0</v>
      </c>
      <c r="D130" s="217">
        <v>0</v>
      </c>
      <c r="E130" s="217">
        <v>0</v>
      </c>
      <c r="F130" s="217">
        <v>0</v>
      </c>
      <c r="G130" s="217">
        <v>0</v>
      </c>
    </row>
    <row r="131" spans="1:7" x14ac:dyDescent="0.25">
      <c r="A131" s="71" t="s">
        <v>332</v>
      </c>
      <c r="B131" s="217">
        <v>0</v>
      </c>
      <c r="C131" s="217">
        <v>0</v>
      </c>
      <c r="D131" s="217">
        <v>0</v>
      </c>
      <c r="E131" s="217">
        <v>0</v>
      </c>
      <c r="F131" s="217">
        <v>0</v>
      </c>
      <c r="G131" s="217">
        <v>0</v>
      </c>
    </row>
    <row r="132" spans="1:7" x14ac:dyDescent="0.25">
      <c r="A132" s="71" t="s">
        <v>333</v>
      </c>
      <c r="B132" s="217">
        <v>0</v>
      </c>
      <c r="C132" s="217">
        <v>1800</v>
      </c>
      <c r="D132" s="217">
        <v>1800</v>
      </c>
      <c r="E132" s="217">
        <v>1439.99</v>
      </c>
      <c r="F132" s="217">
        <v>0</v>
      </c>
      <c r="G132" s="217">
        <v>360.01</v>
      </c>
    </row>
    <row r="133" spans="1:7" x14ac:dyDescent="0.25">
      <c r="A133" s="70" t="s">
        <v>334</v>
      </c>
      <c r="B133" s="214">
        <f t="shared" ref="B133:G133" si="16">SUM(B134:B136)</f>
        <v>121488940.98</v>
      </c>
      <c r="C133" s="214">
        <f t="shared" si="16"/>
        <v>11876575.27</v>
      </c>
      <c r="D133" s="214">
        <f t="shared" si="16"/>
        <v>133365516.25</v>
      </c>
      <c r="E133" s="214">
        <f t="shared" si="16"/>
        <v>60464210.670000002</v>
      </c>
      <c r="F133" s="214">
        <f t="shared" si="16"/>
        <v>55187825.560000002</v>
      </c>
      <c r="G133" s="214">
        <f t="shared" si="16"/>
        <v>72901305.579999998</v>
      </c>
    </row>
    <row r="134" spans="1:7" x14ac:dyDescent="0.25">
      <c r="A134" s="71" t="s">
        <v>335</v>
      </c>
      <c r="B134" s="218">
        <v>121488940.98</v>
      </c>
      <c r="C134" s="218">
        <v>11876575.27</v>
      </c>
      <c r="D134" s="218">
        <v>133365516.25</v>
      </c>
      <c r="E134" s="218">
        <v>60464210.670000002</v>
      </c>
      <c r="F134" s="218">
        <v>55187825.560000002</v>
      </c>
      <c r="G134" s="218">
        <v>72901305.579999998</v>
      </c>
    </row>
    <row r="135" spans="1:7" x14ac:dyDescent="0.25">
      <c r="A135" s="71" t="s">
        <v>336</v>
      </c>
      <c r="B135" s="218">
        <v>0</v>
      </c>
      <c r="C135" s="218">
        <v>0</v>
      </c>
      <c r="D135" s="218">
        <v>0</v>
      </c>
      <c r="E135" s="218">
        <v>0</v>
      </c>
      <c r="F135" s="218">
        <v>0</v>
      </c>
      <c r="G135" s="218">
        <v>0</v>
      </c>
    </row>
    <row r="136" spans="1:7" x14ac:dyDescent="0.25">
      <c r="A136" s="71" t="s">
        <v>337</v>
      </c>
      <c r="B136" s="218">
        <v>0</v>
      </c>
      <c r="C136" s="218">
        <v>0</v>
      </c>
      <c r="D136" s="218">
        <v>0</v>
      </c>
      <c r="E136" s="218">
        <v>0</v>
      </c>
      <c r="F136" s="218">
        <v>0</v>
      </c>
      <c r="G136" s="218">
        <v>0</v>
      </c>
    </row>
    <row r="137" spans="1:7" x14ac:dyDescent="0.25">
      <c r="A137" s="70" t="s">
        <v>338</v>
      </c>
      <c r="B137" s="214">
        <f t="shared" ref="B137:G137" si="17">SUM(B138:B142,B144:B145)</f>
        <v>0</v>
      </c>
      <c r="C137" s="214">
        <f t="shared" si="17"/>
        <v>0</v>
      </c>
      <c r="D137" s="214">
        <f t="shared" si="17"/>
        <v>0</v>
      </c>
      <c r="E137" s="214">
        <f t="shared" si="17"/>
        <v>0</v>
      </c>
      <c r="F137" s="214">
        <f t="shared" si="17"/>
        <v>0</v>
      </c>
      <c r="G137" s="214">
        <f t="shared" si="17"/>
        <v>0</v>
      </c>
    </row>
    <row r="138" spans="1:7" x14ac:dyDescent="0.25">
      <c r="A138" s="71" t="s">
        <v>339</v>
      </c>
      <c r="B138" s="219">
        <v>0</v>
      </c>
      <c r="C138" s="219">
        <v>0</v>
      </c>
      <c r="D138" s="219">
        <v>0</v>
      </c>
      <c r="E138" s="219">
        <v>0</v>
      </c>
      <c r="F138" s="219">
        <v>0</v>
      </c>
      <c r="G138" s="219">
        <v>0</v>
      </c>
    </row>
    <row r="139" spans="1:7" x14ac:dyDescent="0.25">
      <c r="A139" s="71" t="s">
        <v>340</v>
      </c>
      <c r="B139" s="219">
        <v>0</v>
      </c>
      <c r="C139" s="219">
        <v>0</v>
      </c>
      <c r="D139" s="219">
        <v>0</v>
      </c>
      <c r="E139" s="219">
        <v>0</v>
      </c>
      <c r="F139" s="219">
        <v>0</v>
      </c>
      <c r="G139" s="219">
        <v>0</v>
      </c>
    </row>
    <row r="140" spans="1:7" x14ac:dyDescent="0.25">
      <c r="A140" s="71" t="s">
        <v>341</v>
      </c>
      <c r="B140" s="219">
        <v>0</v>
      </c>
      <c r="C140" s="219">
        <v>0</v>
      </c>
      <c r="D140" s="219">
        <v>0</v>
      </c>
      <c r="E140" s="219">
        <v>0</v>
      </c>
      <c r="F140" s="219">
        <v>0</v>
      </c>
      <c r="G140" s="219">
        <v>0</v>
      </c>
    </row>
    <row r="141" spans="1:7" x14ac:dyDescent="0.25">
      <c r="A141" s="71" t="s">
        <v>342</v>
      </c>
      <c r="B141" s="219">
        <v>0</v>
      </c>
      <c r="C141" s="219">
        <v>0</v>
      </c>
      <c r="D141" s="219">
        <v>0</v>
      </c>
      <c r="E141" s="219">
        <v>0</v>
      </c>
      <c r="F141" s="219">
        <v>0</v>
      </c>
      <c r="G141" s="219">
        <v>0</v>
      </c>
    </row>
    <row r="142" spans="1:7" x14ac:dyDescent="0.25">
      <c r="A142" s="71" t="s">
        <v>343</v>
      </c>
      <c r="B142" s="219">
        <v>0</v>
      </c>
      <c r="C142" s="219">
        <v>0</v>
      </c>
      <c r="D142" s="219">
        <v>0</v>
      </c>
      <c r="E142" s="219">
        <v>0</v>
      </c>
      <c r="F142" s="219">
        <v>0</v>
      </c>
      <c r="G142" s="219">
        <v>0</v>
      </c>
    </row>
    <row r="143" spans="1:7" x14ac:dyDescent="0.25">
      <c r="A143" s="71" t="s">
        <v>3293</v>
      </c>
      <c r="B143" s="219">
        <v>0</v>
      </c>
      <c r="C143" s="219">
        <v>0</v>
      </c>
      <c r="D143" s="219">
        <v>0</v>
      </c>
      <c r="E143" s="219">
        <v>0</v>
      </c>
      <c r="F143" s="219">
        <v>0</v>
      </c>
      <c r="G143" s="219">
        <v>0</v>
      </c>
    </row>
    <row r="144" spans="1:7" x14ac:dyDescent="0.25">
      <c r="A144" s="71" t="s">
        <v>345</v>
      </c>
      <c r="B144" s="219">
        <v>0</v>
      </c>
      <c r="C144" s="219">
        <v>0</v>
      </c>
      <c r="D144" s="219">
        <v>0</v>
      </c>
      <c r="E144" s="219">
        <v>0</v>
      </c>
      <c r="F144" s="219">
        <v>0</v>
      </c>
      <c r="G144" s="219">
        <v>0</v>
      </c>
    </row>
    <row r="145" spans="1:7" x14ac:dyDescent="0.25">
      <c r="A145" s="71" t="s">
        <v>346</v>
      </c>
      <c r="B145" s="219">
        <v>0</v>
      </c>
      <c r="C145" s="219">
        <v>0</v>
      </c>
      <c r="D145" s="219">
        <v>0</v>
      </c>
      <c r="E145" s="219">
        <v>0</v>
      </c>
      <c r="F145" s="219">
        <v>0</v>
      </c>
      <c r="G145" s="219">
        <v>0</v>
      </c>
    </row>
    <row r="146" spans="1:7" x14ac:dyDescent="0.25">
      <c r="A146" s="70" t="s">
        <v>347</v>
      </c>
      <c r="B146" s="214">
        <f t="shared" ref="B146:G146" si="18">SUM(B147:B149)</f>
        <v>0</v>
      </c>
      <c r="C146" s="214">
        <f t="shared" si="18"/>
        <v>1917348.67</v>
      </c>
      <c r="D146" s="214">
        <f t="shared" si="18"/>
        <v>1917348.67</v>
      </c>
      <c r="E146" s="214">
        <f t="shared" si="18"/>
        <v>1437348.67</v>
      </c>
      <c r="F146" s="214">
        <f t="shared" si="18"/>
        <v>1437348.67</v>
      </c>
      <c r="G146" s="214">
        <f t="shared" si="18"/>
        <v>480000</v>
      </c>
    </row>
    <row r="147" spans="1:7" x14ac:dyDescent="0.25">
      <c r="A147" s="71" t="s">
        <v>348</v>
      </c>
      <c r="B147" s="220">
        <v>0</v>
      </c>
      <c r="C147" s="220">
        <v>0</v>
      </c>
      <c r="D147" s="220">
        <v>0</v>
      </c>
      <c r="E147" s="220">
        <v>0</v>
      </c>
      <c r="F147" s="220">
        <v>0</v>
      </c>
      <c r="G147" s="214">
        <f>D147-E147</f>
        <v>0</v>
      </c>
    </row>
    <row r="148" spans="1:7" x14ac:dyDescent="0.25">
      <c r="A148" s="71" t="s">
        <v>349</v>
      </c>
      <c r="B148" s="220">
        <v>0</v>
      </c>
      <c r="C148" s="220">
        <v>0</v>
      </c>
      <c r="D148" s="220">
        <v>0</v>
      </c>
      <c r="E148" s="220">
        <v>0</v>
      </c>
      <c r="F148" s="220">
        <v>0</v>
      </c>
      <c r="G148" s="214">
        <f>D148-E148</f>
        <v>0</v>
      </c>
    </row>
    <row r="149" spans="1:7" x14ac:dyDescent="0.25">
      <c r="A149" s="71" t="s">
        <v>350</v>
      </c>
      <c r="B149" s="220">
        <v>0</v>
      </c>
      <c r="C149" s="220">
        <v>1917348.67</v>
      </c>
      <c r="D149" s="220">
        <v>1917348.67</v>
      </c>
      <c r="E149" s="220">
        <v>1437348.67</v>
      </c>
      <c r="F149" s="220">
        <v>1437348.67</v>
      </c>
      <c r="G149" s="214">
        <f>D149-E149</f>
        <v>480000</v>
      </c>
    </row>
    <row r="150" spans="1:7" x14ac:dyDescent="0.25">
      <c r="A150" s="70" t="s">
        <v>351</v>
      </c>
      <c r="B150" s="214">
        <f t="shared" ref="B150:G150" si="19">SUM(B151:B157)</f>
        <v>3107142.84</v>
      </c>
      <c r="C150" s="214">
        <f t="shared" si="19"/>
        <v>-165803.94</v>
      </c>
      <c r="D150" s="214">
        <f t="shared" si="19"/>
        <v>2941338.9000000004</v>
      </c>
      <c r="E150" s="214">
        <f t="shared" si="19"/>
        <v>2941338.9000000004</v>
      </c>
      <c r="F150" s="214">
        <f t="shared" si="19"/>
        <v>2941338.9000000004</v>
      </c>
      <c r="G150" s="214">
        <f t="shared" si="19"/>
        <v>0</v>
      </c>
    </row>
    <row r="151" spans="1:7" x14ac:dyDescent="0.25">
      <c r="A151" s="71" t="s">
        <v>352</v>
      </c>
      <c r="B151" s="221">
        <v>1607142.84</v>
      </c>
      <c r="C151" s="221">
        <v>0</v>
      </c>
      <c r="D151" s="221">
        <v>1607142.84</v>
      </c>
      <c r="E151" s="221">
        <v>1607142.84</v>
      </c>
      <c r="F151" s="221">
        <v>1607142.84</v>
      </c>
      <c r="G151" s="221">
        <v>0</v>
      </c>
    </row>
    <row r="152" spans="1:7" x14ac:dyDescent="0.25">
      <c r="A152" s="71" t="s">
        <v>353</v>
      </c>
      <c r="B152" s="221">
        <v>1500000</v>
      </c>
      <c r="C152" s="221">
        <v>-165803.94</v>
      </c>
      <c r="D152" s="221">
        <v>1334196.06</v>
      </c>
      <c r="E152" s="221">
        <v>1334196.06</v>
      </c>
      <c r="F152" s="221">
        <v>1334196.06</v>
      </c>
      <c r="G152" s="221">
        <v>0</v>
      </c>
    </row>
    <row r="153" spans="1:7" x14ac:dyDescent="0.25">
      <c r="A153" s="71" t="s">
        <v>354</v>
      </c>
      <c r="B153" s="221">
        <v>0</v>
      </c>
      <c r="C153" s="221">
        <v>0</v>
      </c>
      <c r="D153" s="221">
        <v>0</v>
      </c>
      <c r="E153" s="221">
        <v>0</v>
      </c>
      <c r="F153" s="221">
        <v>0</v>
      </c>
      <c r="G153" s="221">
        <v>0</v>
      </c>
    </row>
    <row r="154" spans="1:7" x14ac:dyDescent="0.25">
      <c r="A154" s="39" t="s">
        <v>355</v>
      </c>
      <c r="B154" s="221">
        <v>0</v>
      </c>
      <c r="C154" s="221">
        <v>0</v>
      </c>
      <c r="D154" s="221">
        <v>0</v>
      </c>
      <c r="E154" s="221">
        <v>0</v>
      </c>
      <c r="F154" s="221">
        <v>0</v>
      </c>
      <c r="G154" s="221">
        <v>0</v>
      </c>
    </row>
    <row r="155" spans="1:7" x14ac:dyDescent="0.25">
      <c r="A155" s="71" t="s">
        <v>356</v>
      </c>
      <c r="B155" s="221">
        <v>0</v>
      </c>
      <c r="C155" s="221">
        <v>0</v>
      </c>
      <c r="D155" s="221">
        <v>0</v>
      </c>
      <c r="E155" s="221">
        <v>0</v>
      </c>
      <c r="F155" s="221">
        <v>0</v>
      </c>
      <c r="G155" s="221">
        <v>0</v>
      </c>
    </row>
    <row r="156" spans="1:7" x14ac:dyDescent="0.25">
      <c r="A156" s="71" t="s">
        <v>357</v>
      </c>
      <c r="B156" s="221">
        <v>0</v>
      </c>
      <c r="C156" s="221">
        <v>0</v>
      </c>
      <c r="D156" s="221">
        <v>0</v>
      </c>
      <c r="E156" s="221">
        <v>0</v>
      </c>
      <c r="F156" s="221">
        <v>0</v>
      </c>
      <c r="G156" s="221">
        <v>0</v>
      </c>
    </row>
    <row r="157" spans="1:7" x14ac:dyDescent="0.25">
      <c r="A157" s="71" t="s">
        <v>358</v>
      </c>
      <c r="B157" s="221">
        <v>0</v>
      </c>
      <c r="C157" s="221">
        <v>0</v>
      </c>
      <c r="D157" s="221">
        <v>0</v>
      </c>
      <c r="E157" s="221">
        <v>0</v>
      </c>
      <c r="F157" s="221">
        <v>0</v>
      </c>
      <c r="G157" s="221">
        <v>0</v>
      </c>
    </row>
    <row r="158" spans="1:7" x14ac:dyDescent="0.25">
      <c r="A158" s="40"/>
      <c r="B158" s="68"/>
      <c r="C158" s="68"/>
      <c r="D158" s="68"/>
      <c r="E158" s="68"/>
      <c r="F158" s="68"/>
      <c r="G158" s="68"/>
    </row>
    <row r="159" spans="1:7" x14ac:dyDescent="0.25">
      <c r="A159" s="41" t="s">
        <v>360</v>
      </c>
      <c r="B159" s="222">
        <f t="shared" ref="B159:G159" si="20">B9+B84</f>
        <v>418473491.61000001</v>
      </c>
      <c r="C159" s="222">
        <f t="shared" si="20"/>
        <v>99164769.319999993</v>
      </c>
      <c r="D159" s="222">
        <f t="shared" si="20"/>
        <v>517638260.93000001</v>
      </c>
      <c r="E159" s="222">
        <f t="shared" si="20"/>
        <v>384811575.08999997</v>
      </c>
      <c r="F159" s="222">
        <f t="shared" si="20"/>
        <v>363695897.87</v>
      </c>
      <c r="G159" s="222">
        <f t="shared" si="20"/>
        <v>132826685.83999999</v>
      </c>
    </row>
    <row r="160" spans="1:7" x14ac:dyDescent="0.25">
      <c r="A160" s="61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7">
        <f>'Formato 6 a)'!B9</f>
        <v>205190104.32999998</v>
      </c>
      <c r="Q2" s="17">
        <f>'Formato 6 a)'!C9</f>
        <v>52238364.449999996</v>
      </c>
      <c r="R2" s="17">
        <f>'Formato 6 a)'!D9</f>
        <v>257428468.78</v>
      </c>
      <c r="S2" s="17">
        <f>'Formato 6 a)'!E9</f>
        <v>209978835.21999997</v>
      </c>
      <c r="T2" s="17">
        <f>'Formato 6 a)'!F9</f>
        <v>201651940.73999998</v>
      </c>
      <c r="U2" s="17">
        <f>'Formato 6 a)'!G9</f>
        <v>47449633.559999987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7">
        <f>'Formato 6 a)'!B10</f>
        <v>103834205.60999998</v>
      </c>
      <c r="Q3" s="17">
        <f>'Formato 6 a)'!C10</f>
        <v>1299846.8600000001</v>
      </c>
      <c r="R3" s="17">
        <f>'Formato 6 a)'!D10</f>
        <v>105134052.46999998</v>
      </c>
      <c r="S3" s="17">
        <f>'Formato 6 a)'!E10</f>
        <v>95735035.409999996</v>
      </c>
      <c r="T3" s="17">
        <f>'Formato 6 a)'!F10</f>
        <v>94204318.61999999</v>
      </c>
      <c r="U3" s="17">
        <f>'Formato 6 a)'!G10</f>
        <v>9399017.0599999931</v>
      </c>
      <c r="V3" s="17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7">
        <f>'Formato 6 a)'!B11</f>
        <v>65556960.479999997</v>
      </c>
      <c r="Q4" s="17">
        <f>'Formato 6 a)'!C11</f>
        <v>14773.05</v>
      </c>
      <c r="R4" s="17">
        <f>'Formato 6 a)'!D11</f>
        <v>65571733.529999994</v>
      </c>
      <c r="S4" s="17">
        <f>'Formato 6 a)'!E11</f>
        <v>60993929.670000002</v>
      </c>
      <c r="T4" s="17">
        <f>'Formato 6 a)'!F11</f>
        <v>60840790.030000001</v>
      </c>
      <c r="U4" s="17">
        <f>'Formato 6 a)'!G11</f>
        <v>4577803.859999992</v>
      </c>
      <c r="V4" s="17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7">
        <f>'Formato 6 a)'!B12</f>
        <v>1840200</v>
      </c>
      <c r="Q5" s="17">
        <f>'Formato 6 a)'!C12</f>
        <v>1010997.18</v>
      </c>
      <c r="R5" s="17">
        <f>'Formato 6 a)'!D12</f>
        <v>2851197.18</v>
      </c>
      <c r="S5" s="17">
        <f>'Formato 6 a)'!E12</f>
        <v>2287703.0499999998</v>
      </c>
      <c r="T5" s="17">
        <f>'Formato 6 a)'!F12</f>
        <v>2287703.0499999998</v>
      </c>
      <c r="U5" s="17">
        <f>'Formato 6 a)'!G12</f>
        <v>563494.13000000035</v>
      </c>
      <c r="V5" s="17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7">
        <f>'Formato 6 a)'!B13</f>
        <v>14253202</v>
      </c>
      <c r="Q6" s="17">
        <f>'Formato 6 a)'!C13</f>
        <v>178576.63</v>
      </c>
      <c r="R6" s="17">
        <f>'Formato 6 a)'!D13</f>
        <v>14431778.630000001</v>
      </c>
      <c r="S6" s="17">
        <f>'Formato 6 a)'!E13</f>
        <v>13110793</v>
      </c>
      <c r="T6" s="17">
        <f>'Formato 6 a)'!F13</f>
        <v>13078970.41</v>
      </c>
      <c r="U6" s="17">
        <f>'Formato 6 a)'!G13</f>
        <v>1320985.6300000008</v>
      </c>
      <c r="V6" s="17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7">
        <f>'Formato 6 a)'!B14</f>
        <v>5000000</v>
      </c>
      <c r="Q7" s="17">
        <f>'Formato 6 a)'!C14</f>
        <v>-700000</v>
      </c>
      <c r="R7" s="17">
        <f>'Formato 6 a)'!D14</f>
        <v>4300000</v>
      </c>
      <c r="S7" s="17">
        <f>'Formato 6 a)'!E14</f>
        <v>3893847.09</v>
      </c>
      <c r="T7" s="17">
        <f>'Formato 6 a)'!F14</f>
        <v>3503774.24</v>
      </c>
      <c r="U7" s="17">
        <f>'Formato 6 a)'!G14</f>
        <v>406152.91000000015</v>
      </c>
      <c r="V7" s="17"/>
      <c r="W7" s="17"/>
      <c r="X7" s="17"/>
      <c r="Y7" s="17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7">
        <f>'Formato 6 a)'!B15</f>
        <v>17063843.129999999</v>
      </c>
      <c r="Q8" s="17">
        <f>'Formato 6 a)'!C15</f>
        <v>795500</v>
      </c>
      <c r="R8" s="17">
        <f>'Formato 6 a)'!D15</f>
        <v>17859343.129999999</v>
      </c>
      <c r="S8" s="17">
        <f>'Formato 6 a)'!E15</f>
        <v>15448762.6</v>
      </c>
      <c r="T8" s="17">
        <f>'Formato 6 a)'!F15</f>
        <v>14493080.890000001</v>
      </c>
      <c r="U8" s="17">
        <f>'Formato 6 a)'!G15</f>
        <v>2410580.5299999993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7">
        <f>'Formato 6 a)'!B16</f>
        <v>0</v>
      </c>
      <c r="Q9" s="17">
        <f>'Formato 6 a)'!C16</f>
        <v>0</v>
      </c>
      <c r="R9" s="17">
        <f>'Formato 6 a)'!D16</f>
        <v>0</v>
      </c>
      <c r="S9" s="17">
        <f>'Formato 6 a)'!E16</f>
        <v>0</v>
      </c>
      <c r="T9" s="17">
        <f>'Formato 6 a)'!F16</f>
        <v>0</v>
      </c>
      <c r="U9" s="17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7">
        <f>'Formato 6 a)'!B17</f>
        <v>120000</v>
      </c>
      <c r="Q10" s="17">
        <f>'Formato 6 a)'!C17</f>
        <v>0</v>
      </c>
      <c r="R10" s="17">
        <f>'Formato 6 a)'!D17</f>
        <v>120000</v>
      </c>
      <c r="S10" s="17">
        <f>'Formato 6 a)'!E17</f>
        <v>0</v>
      </c>
      <c r="T10" s="17">
        <f>'Formato 6 a)'!F17</f>
        <v>0</v>
      </c>
      <c r="U10" s="17">
        <f>'Formato 6 a)'!G17</f>
        <v>120000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7">
        <f>'Formato 6 a)'!B18</f>
        <v>11074550</v>
      </c>
      <c r="Q11" s="17">
        <f>'Formato 6 a)'!C18</f>
        <v>5403169.1699999999</v>
      </c>
      <c r="R11" s="17">
        <f>'Formato 6 a)'!D18</f>
        <v>16477719.169999998</v>
      </c>
      <c r="S11" s="17">
        <f>'Formato 6 a)'!E18</f>
        <v>9149186.7200000007</v>
      </c>
      <c r="T11" s="17">
        <f>'Formato 6 a)'!F18</f>
        <v>7976365.8200000003</v>
      </c>
      <c r="U11" s="17">
        <f>'Formato 6 a)'!G18</f>
        <v>7328532.4499999993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19"/>
      <c r="P12" s="17">
        <f>'Formato 6 a)'!B19</f>
        <v>2635216</v>
      </c>
      <c r="Q12" s="17">
        <f>'Formato 6 a)'!C19</f>
        <v>490406.32</v>
      </c>
      <c r="R12" s="17">
        <f>'Formato 6 a)'!D19</f>
        <v>3125622.32</v>
      </c>
      <c r="S12" s="17">
        <f>'Formato 6 a)'!E19</f>
        <v>2270197.62</v>
      </c>
      <c r="T12" s="17">
        <f>'Formato 6 a)'!F19</f>
        <v>2124577.15</v>
      </c>
      <c r="U12" s="17">
        <f>'Formato 6 a)'!G19</f>
        <v>855424.69999999972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7">
        <f>'Formato 6 a)'!B20</f>
        <v>578100</v>
      </c>
      <c r="Q13" s="17">
        <f>'Formato 6 a)'!C20</f>
        <v>1376.46</v>
      </c>
      <c r="R13" s="17">
        <f>'Formato 6 a)'!D20</f>
        <v>579476.46</v>
      </c>
      <c r="S13" s="17">
        <f>'Formato 6 a)'!E20</f>
        <v>441889.64</v>
      </c>
      <c r="T13" s="17">
        <f>'Formato 6 a)'!F20</f>
        <v>417529.76</v>
      </c>
      <c r="U13" s="17">
        <f>'Formato 6 a)'!G20</f>
        <v>137586.81999999995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7">
        <f>'Formato 6 a)'!B21</f>
        <v>3000</v>
      </c>
      <c r="Q14" s="17">
        <f>'Formato 6 a)'!C21</f>
        <v>-62.92</v>
      </c>
      <c r="R14" s="17">
        <f>'Formato 6 a)'!D21</f>
        <v>2937.08</v>
      </c>
      <c r="S14" s="17">
        <f>'Formato 6 a)'!E21</f>
        <v>2936.18</v>
      </c>
      <c r="T14" s="17">
        <f>'Formato 6 a)'!F21</f>
        <v>2936.18</v>
      </c>
      <c r="U14" s="17">
        <f>'Formato 6 a)'!G21</f>
        <v>0.90000000000009095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7">
        <f>'Formato 6 a)'!B22</f>
        <v>2217108</v>
      </c>
      <c r="Q15" s="17">
        <f>'Formato 6 a)'!C22</f>
        <v>1672987.64</v>
      </c>
      <c r="R15" s="17">
        <f>'Formato 6 a)'!D22</f>
        <v>3890095.6399999997</v>
      </c>
      <c r="S15" s="17">
        <f>'Formato 6 a)'!E22</f>
        <v>2235775.77</v>
      </c>
      <c r="T15" s="17">
        <f>'Formato 6 a)'!F22</f>
        <v>1931258.64</v>
      </c>
      <c r="U15" s="17">
        <f>'Formato 6 a)'!G22</f>
        <v>1654319.8699999996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7">
        <f>'Formato 6 a)'!B23</f>
        <v>753860</v>
      </c>
      <c r="Q16" s="17">
        <f>'Formato 6 a)'!C23</f>
        <v>-55000.54</v>
      </c>
      <c r="R16" s="17">
        <f>'Formato 6 a)'!D23</f>
        <v>698859.46</v>
      </c>
      <c r="S16" s="17">
        <f>'Formato 6 a)'!E23</f>
        <v>359287.34</v>
      </c>
      <c r="T16" s="17">
        <f>'Formato 6 a)'!F23</f>
        <v>256740.09</v>
      </c>
      <c r="U16" s="17">
        <f>'Formato 6 a)'!G23</f>
        <v>339572.11999999994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7">
        <f>'Formato 6 a)'!B24</f>
        <v>2774854</v>
      </c>
      <c r="Q17" s="17">
        <f>'Formato 6 a)'!C24</f>
        <v>2704721.19</v>
      </c>
      <c r="R17" s="17">
        <f>'Formato 6 a)'!D24</f>
        <v>5479575.1899999995</v>
      </c>
      <c r="S17" s="17">
        <f>'Formato 6 a)'!E24</f>
        <v>2476896</v>
      </c>
      <c r="T17" s="17">
        <f>'Formato 6 a)'!F24</f>
        <v>2414563.69</v>
      </c>
      <c r="U17" s="17">
        <f>'Formato 6 a)'!G24</f>
        <v>3002679.1899999995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7">
        <f>'Formato 6 a)'!B25</f>
        <v>1063960</v>
      </c>
      <c r="Q18" s="17">
        <f>'Formato 6 a)'!C25</f>
        <v>396200</v>
      </c>
      <c r="R18" s="17">
        <f>'Formato 6 a)'!D25</f>
        <v>1460160</v>
      </c>
      <c r="S18" s="17">
        <f>'Formato 6 a)'!E25</f>
        <v>833602.73</v>
      </c>
      <c r="T18" s="17">
        <f>'Formato 6 a)'!F25</f>
        <v>302288.90999999997</v>
      </c>
      <c r="U18" s="17">
        <f>'Formato 6 a)'!G25</f>
        <v>626557.27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7">
        <f>'Formato 6 a)'!B26</f>
        <v>0</v>
      </c>
      <c r="Q19" s="17">
        <f>'Formato 6 a)'!C26</f>
        <v>0</v>
      </c>
      <c r="R19" s="17">
        <f>'Formato 6 a)'!D26</f>
        <v>0</v>
      </c>
      <c r="S19" s="17">
        <f>'Formato 6 a)'!E26</f>
        <v>0</v>
      </c>
      <c r="T19" s="17">
        <f>'Formato 6 a)'!F26</f>
        <v>0</v>
      </c>
      <c r="U19" s="17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7">
        <f>'Formato 6 a)'!B27</f>
        <v>1048452</v>
      </c>
      <c r="Q20" s="17">
        <f>'Formato 6 a)'!C27</f>
        <v>192541.02</v>
      </c>
      <c r="R20" s="17">
        <f>'Formato 6 a)'!D27</f>
        <v>1240993.02</v>
      </c>
      <c r="S20" s="17">
        <f>'Formato 6 a)'!E27</f>
        <v>528601.43999999994</v>
      </c>
      <c r="T20" s="17">
        <f>'Formato 6 a)'!F27</f>
        <v>526471.4</v>
      </c>
      <c r="U20" s="17">
        <f>'Formato 6 a)'!G27</f>
        <v>712391.58000000007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7">
        <f>'Formato 6 a)'!B28</f>
        <v>47139670.790000007</v>
      </c>
      <c r="Q21" s="17">
        <f>'Formato 6 a)'!C28</f>
        <v>5987277.0499999989</v>
      </c>
      <c r="R21" s="17">
        <f>'Formato 6 a)'!D28</f>
        <v>53126947.840000004</v>
      </c>
      <c r="S21" s="17">
        <f>'Formato 6 a)'!E28</f>
        <v>39337743.100000001</v>
      </c>
      <c r="T21" s="17">
        <f>'Formato 6 a)'!F28</f>
        <v>36458142.530000001</v>
      </c>
      <c r="U21" s="17">
        <f>'Formato 6 a)'!G28</f>
        <v>13789204.740000002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7">
        <f>'Formato 6 a)'!B29</f>
        <v>13466493.810000001</v>
      </c>
      <c r="Q22" s="17">
        <f>'Formato 6 a)'!C29</f>
        <v>509256.19</v>
      </c>
      <c r="R22" s="17">
        <f>'Formato 6 a)'!D29</f>
        <v>13975750</v>
      </c>
      <c r="S22" s="17">
        <f>'Formato 6 a)'!E29</f>
        <v>13272354.57</v>
      </c>
      <c r="T22" s="17">
        <f>'Formato 6 a)'!F29</f>
        <v>13272354.57</v>
      </c>
      <c r="U22" s="17">
        <f>'Formato 6 a)'!G29</f>
        <v>703395.4299999997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7">
        <f>'Formato 6 a)'!B30</f>
        <v>472020</v>
      </c>
      <c r="Q23" s="17">
        <f>'Formato 6 a)'!C30</f>
        <v>157547.10999999999</v>
      </c>
      <c r="R23" s="17">
        <f>'Formato 6 a)'!D30</f>
        <v>629567.11</v>
      </c>
      <c r="S23" s="17">
        <f>'Formato 6 a)'!E30</f>
        <v>499567.11</v>
      </c>
      <c r="T23" s="17">
        <f>'Formato 6 a)'!F30</f>
        <v>475207.11</v>
      </c>
      <c r="U23" s="17">
        <f>'Formato 6 a)'!G30</f>
        <v>130000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7">
        <f>'Formato 6 a)'!B31</f>
        <v>5565390</v>
      </c>
      <c r="Q24" s="17">
        <f>'Formato 6 a)'!C31</f>
        <v>6605402.0300000003</v>
      </c>
      <c r="R24" s="17">
        <f>'Formato 6 a)'!D31</f>
        <v>12170792.030000001</v>
      </c>
      <c r="S24" s="17">
        <f>'Formato 6 a)'!E31</f>
        <v>7342627.8399999999</v>
      </c>
      <c r="T24" s="17">
        <f>'Formato 6 a)'!F31</f>
        <v>7113249.1900000004</v>
      </c>
      <c r="U24" s="17">
        <f>'Formato 6 a)'!G31</f>
        <v>4828164.1900000013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7">
        <f>'Formato 6 a)'!B32</f>
        <v>364020</v>
      </c>
      <c r="Q25" s="17">
        <f>'Formato 6 a)'!C32</f>
        <v>114500</v>
      </c>
      <c r="R25" s="17">
        <f>'Formato 6 a)'!D32</f>
        <v>478520</v>
      </c>
      <c r="S25" s="17">
        <f>'Formato 6 a)'!E32</f>
        <v>335899.76</v>
      </c>
      <c r="T25" s="17">
        <f>'Formato 6 a)'!F32</f>
        <v>271840.46000000002</v>
      </c>
      <c r="U25" s="17">
        <f>'Formato 6 a)'!G32</f>
        <v>142620.24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7">
        <f>'Formato 6 a)'!B33</f>
        <v>566558</v>
      </c>
      <c r="Q26" s="17">
        <f>'Formato 6 a)'!C33</f>
        <v>244804.46</v>
      </c>
      <c r="R26" s="17">
        <f>'Formato 6 a)'!D33</f>
        <v>811362.46</v>
      </c>
      <c r="S26" s="17">
        <f>'Formato 6 a)'!E33</f>
        <v>438882.69</v>
      </c>
      <c r="T26" s="17">
        <f>'Formato 6 a)'!F33</f>
        <v>315356.49</v>
      </c>
      <c r="U26" s="17">
        <f>'Formato 6 a)'!G33</f>
        <v>372479.76999999996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7">
        <f>'Formato 6 a)'!B34</f>
        <v>2425560</v>
      </c>
      <c r="Q27" s="17">
        <f>'Formato 6 a)'!C34</f>
        <v>-215201.96</v>
      </c>
      <c r="R27" s="17">
        <f>'Formato 6 a)'!D34</f>
        <v>2210358.04</v>
      </c>
      <c r="S27" s="17">
        <f>'Formato 6 a)'!E34</f>
        <v>1760069.67</v>
      </c>
      <c r="T27" s="17">
        <f>'Formato 6 a)'!F34</f>
        <v>1688903.67</v>
      </c>
      <c r="U27" s="17">
        <f>'Formato 6 a)'!G34</f>
        <v>450288.37000000011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7">
        <f>'Formato 6 a)'!B35</f>
        <v>396800</v>
      </c>
      <c r="Q28" s="17">
        <f>'Formato 6 a)'!C35</f>
        <v>92326.55</v>
      </c>
      <c r="R28" s="17">
        <f>'Formato 6 a)'!D35</f>
        <v>489126.55</v>
      </c>
      <c r="S28" s="17">
        <f>'Formato 6 a)'!E35</f>
        <v>219220.96</v>
      </c>
      <c r="T28" s="17">
        <f>'Formato 6 a)'!F35</f>
        <v>218299.96</v>
      </c>
      <c r="U28" s="17">
        <f>'Formato 6 a)'!G35</f>
        <v>269905.58999999997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7">
        <f>'Formato 6 a)'!B36</f>
        <v>1615040</v>
      </c>
      <c r="Q29" s="17">
        <f>'Formato 6 a)'!C36</f>
        <v>1397699.91</v>
      </c>
      <c r="R29" s="17">
        <f>'Formato 6 a)'!D36</f>
        <v>3012739.91</v>
      </c>
      <c r="S29" s="17">
        <f>'Formato 6 a)'!E36</f>
        <v>2538937.85</v>
      </c>
      <c r="T29" s="17">
        <f>'Formato 6 a)'!F36</f>
        <v>2444137.85</v>
      </c>
      <c r="U29" s="17">
        <f>'Formato 6 a)'!G36</f>
        <v>473802.06000000006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7">
        <f>'Formato 6 a)'!B37</f>
        <v>22267788.98</v>
      </c>
      <c r="Q30" s="17">
        <f>'Formato 6 a)'!C37</f>
        <v>-2919057.24</v>
      </c>
      <c r="R30" s="17">
        <f>'Formato 6 a)'!D37</f>
        <v>19348731.740000002</v>
      </c>
      <c r="S30" s="17">
        <f>'Formato 6 a)'!E37</f>
        <v>12930182.65</v>
      </c>
      <c r="T30" s="17">
        <f>'Formato 6 a)'!F37</f>
        <v>10658793.23</v>
      </c>
      <c r="U30" s="17">
        <f>'Formato 6 a)'!G37</f>
        <v>6418549.0900000017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7">
        <f>'Formato 6 a)'!B38</f>
        <v>34913492</v>
      </c>
      <c r="Q31" s="17">
        <f>'Formato 6 a)'!C38</f>
        <v>8187758.0199999996</v>
      </c>
      <c r="R31" s="17">
        <f>'Formato 6 a)'!D38</f>
        <v>43101250.019999996</v>
      </c>
      <c r="S31" s="17">
        <f>'Formato 6 a)'!E38</f>
        <v>36755291.969999999</v>
      </c>
      <c r="T31" s="17">
        <f>'Formato 6 a)'!F38</f>
        <v>35019117.859999999</v>
      </c>
      <c r="U31" s="17">
        <f>'Formato 6 a)'!G38</f>
        <v>6345958.0499999998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7">
        <f>'Formato 6 a)'!B39</f>
        <v>0</v>
      </c>
      <c r="Q32" s="17">
        <f>'Formato 6 a)'!C39</f>
        <v>0</v>
      </c>
      <c r="R32" s="17">
        <f>'Formato 6 a)'!D39</f>
        <v>0</v>
      </c>
      <c r="S32" s="17">
        <f>'Formato 6 a)'!E39</f>
        <v>0</v>
      </c>
      <c r="T32" s="17">
        <f>'Formato 6 a)'!F39</f>
        <v>0</v>
      </c>
      <c r="U32" s="17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7">
        <f>'Formato 6 a)'!B40</f>
        <v>13859200</v>
      </c>
      <c r="Q33" s="17">
        <f>'Formato 6 a)'!C40</f>
        <v>0</v>
      </c>
      <c r="R33" s="17">
        <f>'Formato 6 a)'!D40</f>
        <v>13859200</v>
      </c>
      <c r="S33" s="17">
        <f>'Formato 6 a)'!E40</f>
        <v>13859199.960000001</v>
      </c>
      <c r="T33" s="17">
        <f>'Formato 6 a)'!F40</f>
        <v>13859199.960000001</v>
      </c>
      <c r="U33" s="17">
        <f>'Formato 6 a)'!G40</f>
        <v>3.9999999105930328E-2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7">
        <f>'Formato 6 a)'!B41</f>
        <v>30000</v>
      </c>
      <c r="Q34" s="17">
        <f>'Formato 6 a)'!C41</f>
        <v>5518428.0199999996</v>
      </c>
      <c r="R34" s="17">
        <f>'Formato 6 a)'!D41</f>
        <v>5548428.0199999996</v>
      </c>
      <c r="S34" s="17">
        <f>'Formato 6 a)'!E41</f>
        <v>2894146.36</v>
      </c>
      <c r="T34" s="17">
        <f>'Formato 6 a)'!F41</f>
        <v>1844056.36</v>
      </c>
      <c r="U34" s="17">
        <f>'Formato 6 a)'!G41</f>
        <v>2654281.6599999997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7">
        <f>'Formato 6 a)'!B42</f>
        <v>14233090</v>
      </c>
      <c r="Q35" s="17">
        <f>'Formato 6 a)'!C42</f>
        <v>2751830</v>
      </c>
      <c r="R35" s="17">
        <f>'Formato 6 a)'!D42</f>
        <v>16984920</v>
      </c>
      <c r="S35" s="17">
        <f>'Formato 6 a)'!E42</f>
        <v>14052849.93</v>
      </c>
      <c r="T35" s="17">
        <f>'Formato 6 a)'!F42</f>
        <v>13366765.82</v>
      </c>
      <c r="U35" s="17">
        <f>'Formato 6 a)'!G42</f>
        <v>2932070.0700000003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7">
        <f>'Formato 6 a)'!B43</f>
        <v>6519162</v>
      </c>
      <c r="Q36" s="17">
        <f>'Formato 6 a)'!C43</f>
        <v>0</v>
      </c>
      <c r="R36" s="17">
        <f>'Formato 6 a)'!D43</f>
        <v>6519162</v>
      </c>
      <c r="S36" s="17">
        <f>'Formato 6 a)'!E43</f>
        <v>5852095.7199999997</v>
      </c>
      <c r="T36" s="17">
        <f>'Formato 6 a)'!F43</f>
        <v>5852095.7199999997</v>
      </c>
      <c r="U36" s="17">
        <f>'Formato 6 a)'!G43</f>
        <v>667066.28000000026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7">
        <f>'Formato 6 a)'!B44</f>
        <v>0</v>
      </c>
      <c r="Q37" s="17">
        <f>'Formato 6 a)'!C44</f>
        <v>0</v>
      </c>
      <c r="R37" s="17">
        <f>'Formato 6 a)'!D44</f>
        <v>0</v>
      </c>
      <c r="S37" s="17">
        <f>'Formato 6 a)'!E44</f>
        <v>0</v>
      </c>
      <c r="T37" s="17">
        <f>'Formato 6 a)'!F44</f>
        <v>0</v>
      </c>
      <c r="U37" s="17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7">
        <f>'Formato 6 a)'!B45</f>
        <v>0</v>
      </c>
      <c r="Q38" s="17">
        <f>'Formato 6 a)'!C45</f>
        <v>0</v>
      </c>
      <c r="R38" s="17">
        <f>'Formato 6 a)'!D45</f>
        <v>0</v>
      </c>
      <c r="S38" s="17">
        <f>'Formato 6 a)'!E45</f>
        <v>0</v>
      </c>
      <c r="T38" s="17">
        <f>'Formato 6 a)'!F45</f>
        <v>0</v>
      </c>
      <c r="U38" s="17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7">
        <f>'Formato 6 a)'!B46</f>
        <v>0</v>
      </c>
      <c r="Q39" s="17">
        <f>'Formato 6 a)'!C46</f>
        <v>0</v>
      </c>
      <c r="R39" s="17">
        <f>'Formato 6 a)'!D46</f>
        <v>0</v>
      </c>
      <c r="S39" s="17">
        <f>'Formato 6 a)'!E46</f>
        <v>0</v>
      </c>
      <c r="T39" s="17">
        <f>'Formato 6 a)'!F46</f>
        <v>0</v>
      </c>
      <c r="U39" s="17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7">
        <f>'Formato 6 a)'!B47</f>
        <v>272040</v>
      </c>
      <c r="Q40" s="17">
        <f>'Formato 6 a)'!C47</f>
        <v>-82500</v>
      </c>
      <c r="R40" s="17">
        <f>'Formato 6 a)'!D47</f>
        <v>189540</v>
      </c>
      <c r="S40" s="17">
        <f>'Formato 6 a)'!E47</f>
        <v>97000</v>
      </c>
      <c r="T40" s="17">
        <f>'Formato 6 a)'!F47</f>
        <v>97000</v>
      </c>
      <c r="U40" s="17">
        <f>'Formato 6 a)'!G47</f>
        <v>92540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7">
        <f>'Formato 6 a)'!B48</f>
        <v>3675200</v>
      </c>
      <c r="Q41" s="17">
        <f>'Formato 6 a)'!C48</f>
        <v>933533.84</v>
      </c>
      <c r="R41" s="17">
        <f>'Formato 6 a)'!D48</f>
        <v>4608733.84</v>
      </c>
      <c r="S41" s="17">
        <f>'Formato 6 a)'!E48</f>
        <v>1572854.13</v>
      </c>
      <c r="T41" s="17">
        <f>'Formato 6 a)'!F48</f>
        <v>1548252.8499999999</v>
      </c>
      <c r="U41" s="17">
        <f>'Formato 6 a)'!G48</f>
        <v>3035879.7099999995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7">
        <f>'Formato 6 a)'!B49</f>
        <v>1330380</v>
      </c>
      <c r="Q42" s="17">
        <f>'Formato 6 a)'!C49</f>
        <v>309535.84999999998</v>
      </c>
      <c r="R42" s="17">
        <f>'Formato 6 a)'!D49</f>
        <v>1639915.85</v>
      </c>
      <c r="S42" s="17">
        <f>'Formato 6 a)'!E49</f>
        <v>1094580.57</v>
      </c>
      <c r="T42" s="17">
        <f>'Formato 6 a)'!F49</f>
        <v>1092840.57</v>
      </c>
      <c r="U42" s="17">
        <f>'Formato 6 a)'!G49</f>
        <v>545335.28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7">
        <f>'Formato 6 a)'!B50</f>
        <v>152760</v>
      </c>
      <c r="Q43" s="17">
        <f>'Formato 6 a)'!C50</f>
        <v>117194.99</v>
      </c>
      <c r="R43" s="17">
        <f>'Formato 6 a)'!D50</f>
        <v>269954.99</v>
      </c>
      <c r="S43" s="17">
        <f>'Formato 6 a)'!E50</f>
        <v>196646.14</v>
      </c>
      <c r="T43" s="17">
        <f>'Formato 6 a)'!F50</f>
        <v>196646.14</v>
      </c>
      <c r="U43" s="17">
        <f>'Formato 6 a)'!G50</f>
        <v>73308.849999999977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7">
        <f>'Formato 6 a)'!B51</f>
        <v>0</v>
      </c>
      <c r="Q44" s="17">
        <f>'Formato 6 a)'!C51</f>
        <v>0</v>
      </c>
      <c r="R44" s="17">
        <f>'Formato 6 a)'!D51</f>
        <v>0</v>
      </c>
      <c r="S44" s="17">
        <f>'Formato 6 a)'!E51</f>
        <v>0</v>
      </c>
      <c r="T44" s="17">
        <f>'Formato 6 a)'!F51</f>
        <v>0</v>
      </c>
      <c r="U44" s="17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7">
        <f>'Formato 6 a)'!B52</f>
        <v>2010020</v>
      </c>
      <c r="Q45" s="17">
        <f>'Formato 6 a)'!C52</f>
        <v>189980</v>
      </c>
      <c r="R45" s="17">
        <f>'Formato 6 a)'!D52</f>
        <v>2200000</v>
      </c>
      <c r="S45" s="17">
        <f>'Formato 6 a)'!E52</f>
        <v>0</v>
      </c>
      <c r="T45" s="17">
        <f>'Formato 6 a)'!F52</f>
        <v>0</v>
      </c>
      <c r="U45" s="17">
        <f>'Formato 6 a)'!G52</f>
        <v>2200000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7">
        <f>'Formato 6 a)'!B53</f>
        <v>0</v>
      </c>
      <c r="Q46" s="17">
        <f>'Formato 6 a)'!C53</f>
        <v>0</v>
      </c>
      <c r="R46" s="17">
        <f>'Formato 6 a)'!D53</f>
        <v>0</v>
      </c>
      <c r="S46" s="17">
        <f>'Formato 6 a)'!E53</f>
        <v>0</v>
      </c>
      <c r="T46" s="17">
        <f>'Formato 6 a)'!F53</f>
        <v>0</v>
      </c>
      <c r="U46" s="17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7">
        <f>'Formato 6 a)'!B54</f>
        <v>170040</v>
      </c>
      <c r="Q47" s="17">
        <f>'Formato 6 a)'!C54</f>
        <v>308823</v>
      </c>
      <c r="R47" s="17">
        <f>'Formato 6 a)'!D54</f>
        <v>478863</v>
      </c>
      <c r="S47" s="17">
        <f>'Formato 6 a)'!E54</f>
        <v>262904.78000000003</v>
      </c>
      <c r="T47" s="17">
        <f>'Formato 6 a)'!F54</f>
        <v>240043.5</v>
      </c>
      <c r="U47" s="17">
        <f>'Formato 6 a)'!G54</f>
        <v>215958.21999999997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7">
        <f>'Formato 6 a)'!B55</f>
        <v>0</v>
      </c>
      <c r="Q48" s="17">
        <f>'Formato 6 a)'!C55</f>
        <v>0</v>
      </c>
      <c r="R48" s="17">
        <f>'Formato 6 a)'!D55</f>
        <v>0</v>
      </c>
      <c r="S48" s="17">
        <f>'Formato 6 a)'!E55</f>
        <v>0</v>
      </c>
      <c r="T48" s="17">
        <f>'Formato 6 a)'!F55</f>
        <v>0</v>
      </c>
      <c r="U48" s="17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7">
        <f>'Formato 6 a)'!B56</f>
        <v>0</v>
      </c>
      <c r="Q49" s="17">
        <f>'Formato 6 a)'!C56</f>
        <v>0</v>
      </c>
      <c r="R49" s="17">
        <f>'Formato 6 a)'!D56</f>
        <v>0</v>
      </c>
      <c r="S49" s="17">
        <f>'Formato 6 a)'!E56</f>
        <v>0</v>
      </c>
      <c r="T49" s="17">
        <f>'Formato 6 a)'!F56</f>
        <v>0</v>
      </c>
      <c r="U49" s="17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7">
        <f>'Formato 6 a)'!B57</f>
        <v>12000</v>
      </c>
      <c r="Q50" s="17">
        <f>'Formato 6 a)'!C57</f>
        <v>8000</v>
      </c>
      <c r="R50" s="17">
        <f>'Formato 6 a)'!D57</f>
        <v>20000</v>
      </c>
      <c r="S50" s="17">
        <f>'Formato 6 a)'!E57</f>
        <v>18722.64</v>
      </c>
      <c r="T50" s="17">
        <f>'Formato 6 a)'!F57</f>
        <v>18722.64</v>
      </c>
      <c r="U50" s="17">
        <f>'Formato 6 a)'!G57</f>
        <v>1277.3600000000006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7">
        <f>'Formato 6 a)'!B58</f>
        <v>4552985.93</v>
      </c>
      <c r="Q51" s="17">
        <f>'Formato 6 a)'!C58</f>
        <v>27135051.75</v>
      </c>
      <c r="R51" s="17">
        <f>'Formato 6 a)'!D58</f>
        <v>31688037.68</v>
      </c>
      <c r="S51" s="17">
        <f>'Formato 6 a)'!E58</f>
        <v>27019496.129999999</v>
      </c>
      <c r="T51" s="17">
        <f>'Formato 6 a)'!F58</f>
        <v>26036515.300000001</v>
      </c>
      <c r="U51" s="17">
        <f>'Formato 6 a)'!G58</f>
        <v>4668541.5500000007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7">
        <f>'Formato 6 a)'!B59</f>
        <v>4552985.93</v>
      </c>
      <c r="Q52" s="17">
        <f>'Formato 6 a)'!C59</f>
        <v>27135051.75</v>
      </c>
      <c r="R52" s="17">
        <f>'Formato 6 a)'!D59</f>
        <v>31688037.68</v>
      </c>
      <c r="S52" s="17">
        <f>'Formato 6 a)'!E59</f>
        <v>27019496.129999999</v>
      </c>
      <c r="T52" s="17">
        <f>'Formato 6 a)'!F59</f>
        <v>26036515.300000001</v>
      </c>
      <c r="U52" s="17">
        <f>'Formato 6 a)'!G59</f>
        <v>4668541.5500000007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7">
        <f>'Formato 6 a)'!B60</f>
        <v>0</v>
      </c>
      <c r="Q53" s="17">
        <f>'Formato 6 a)'!C60</f>
        <v>0</v>
      </c>
      <c r="R53" s="17">
        <f>'Formato 6 a)'!D60</f>
        <v>0</v>
      </c>
      <c r="S53" s="17">
        <f>'Formato 6 a)'!E60</f>
        <v>0</v>
      </c>
      <c r="T53" s="17">
        <f>'Formato 6 a)'!F60</f>
        <v>0</v>
      </c>
      <c r="U53" s="17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7">
        <f>'Formato 6 a)'!B61</f>
        <v>0</v>
      </c>
      <c r="Q54" s="17">
        <f>'Formato 6 a)'!C61</f>
        <v>0</v>
      </c>
      <c r="R54" s="17">
        <f>'Formato 6 a)'!D61</f>
        <v>0</v>
      </c>
      <c r="S54" s="17">
        <f>'Formato 6 a)'!E61</f>
        <v>0</v>
      </c>
      <c r="T54" s="17">
        <f>'Formato 6 a)'!F61</f>
        <v>0</v>
      </c>
      <c r="U54" s="17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7">
        <f>'Formato 6 a)'!B62</f>
        <v>0</v>
      </c>
      <c r="Q55" s="17">
        <f>'Formato 6 a)'!C62</f>
        <v>0</v>
      </c>
      <c r="R55" s="17">
        <f>'Formato 6 a)'!D62</f>
        <v>0</v>
      </c>
      <c r="S55" s="17">
        <f>'Formato 6 a)'!E62</f>
        <v>0</v>
      </c>
      <c r="T55" s="17">
        <f>'Formato 6 a)'!F62</f>
        <v>0</v>
      </c>
      <c r="U55" s="17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7">
        <f>'Formato 6 a)'!B63</f>
        <v>0</v>
      </c>
      <c r="Q56" s="17">
        <f>'Formato 6 a)'!C63</f>
        <v>0</v>
      </c>
      <c r="R56" s="17">
        <f>'Formato 6 a)'!D63</f>
        <v>0</v>
      </c>
      <c r="S56" s="17">
        <f>'Formato 6 a)'!E63</f>
        <v>0</v>
      </c>
      <c r="T56" s="17">
        <f>'Formato 6 a)'!F63</f>
        <v>0</v>
      </c>
      <c r="U56" s="17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7">
        <f>'Formato 6 a)'!B64</f>
        <v>0</v>
      </c>
      <c r="Q57" s="17">
        <f>'Formato 6 a)'!C64</f>
        <v>0</v>
      </c>
      <c r="R57" s="17">
        <f>'Formato 6 a)'!D64</f>
        <v>0</v>
      </c>
      <c r="S57" s="17">
        <f>'Formato 6 a)'!E64</f>
        <v>0</v>
      </c>
      <c r="T57" s="17">
        <f>'Formato 6 a)'!F64</f>
        <v>0</v>
      </c>
      <c r="U57" s="17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7">
        <f>'Formato 6 a)'!B65</f>
        <v>0</v>
      </c>
      <c r="Q58" s="17">
        <f>'Formato 6 a)'!C65</f>
        <v>0</v>
      </c>
      <c r="R58" s="17">
        <f>'Formato 6 a)'!D65</f>
        <v>0</v>
      </c>
      <c r="S58" s="17">
        <f>'Formato 6 a)'!E65</f>
        <v>0</v>
      </c>
      <c r="T58" s="17">
        <f>'Formato 6 a)'!F65</f>
        <v>0</v>
      </c>
      <c r="U58" s="17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7">
        <f>'Formato 6 a)'!B66</f>
        <v>0</v>
      </c>
      <c r="Q59" s="17">
        <f>'Formato 6 a)'!C66</f>
        <v>0</v>
      </c>
      <c r="R59" s="17">
        <f>'Formato 6 a)'!D66</f>
        <v>0</v>
      </c>
      <c r="S59" s="17">
        <f>'Formato 6 a)'!E66</f>
        <v>0</v>
      </c>
      <c r="T59" s="17">
        <f>'Formato 6 a)'!F66</f>
        <v>0</v>
      </c>
      <c r="U59" s="17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7">
        <f>'Formato 6 a)'!B67</f>
        <v>0</v>
      </c>
      <c r="Q60" s="17">
        <f>'Formato 6 a)'!C67</f>
        <v>0</v>
      </c>
      <c r="R60" s="17">
        <f>'Formato 6 a)'!D67</f>
        <v>0</v>
      </c>
      <c r="S60" s="17">
        <f>'Formato 6 a)'!E67</f>
        <v>0</v>
      </c>
      <c r="T60" s="17">
        <f>'Formato 6 a)'!F67</f>
        <v>0</v>
      </c>
      <c r="U60" s="17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7">
        <f>'Formato 6 a)'!B68</f>
        <v>0</v>
      </c>
      <c r="Q61" s="17">
        <f>'Formato 6 a)'!C68</f>
        <v>0</v>
      </c>
      <c r="R61" s="17">
        <f>'Formato 6 a)'!D68</f>
        <v>0</v>
      </c>
      <c r="S61" s="17">
        <f>'Formato 6 a)'!E68</f>
        <v>0</v>
      </c>
      <c r="T61" s="17">
        <f>'Formato 6 a)'!F68</f>
        <v>0</v>
      </c>
      <c r="U61" s="17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24"/>
      <c r="P62" s="17">
        <f>'Formato 6 a)'!B69</f>
        <v>0</v>
      </c>
      <c r="Q62" s="17">
        <f>'Formato 6 a)'!C69</f>
        <v>0</v>
      </c>
      <c r="R62" s="17">
        <f>'Formato 6 a)'!D69</f>
        <v>0</v>
      </c>
      <c r="S62" s="17">
        <f>'Formato 6 a)'!E69</f>
        <v>0</v>
      </c>
      <c r="T62" s="17">
        <f>'Formato 6 a)'!F69</f>
        <v>0</v>
      </c>
      <c r="U62" s="17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7">
        <f>'Formato 6 a)'!B70</f>
        <v>0</v>
      </c>
      <c r="Q63" s="17">
        <f>'Formato 6 a)'!C70</f>
        <v>0</v>
      </c>
      <c r="R63" s="17">
        <f>'Formato 6 a)'!D70</f>
        <v>0</v>
      </c>
      <c r="S63" s="17">
        <f>'Formato 6 a)'!E70</f>
        <v>0</v>
      </c>
      <c r="T63" s="17">
        <f>'Formato 6 a)'!F70</f>
        <v>0</v>
      </c>
      <c r="U63" s="17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7">
        <f>'Formato 6 a)'!B71</f>
        <v>0</v>
      </c>
      <c r="Q64" s="17">
        <f>'Formato 6 a)'!C71</f>
        <v>3291727.76</v>
      </c>
      <c r="R64" s="17">
        <f>'Formato 6 a)'!D71</f>
        <v>3291727.76</v>
      </c>
      <c r="S64" s="17">
        <f>'Formato 6 a)'!E71</f>
        <v>409227.76</v>
      </c>
      <c r="T64" s="17">
        <f>'Formato 6 a)'!F71</f>
        <v>409227.76</v>
      </c>
      <c r="U64" s="17">
        <f>'Formato 6 a)'!G71</f>
        <v>2882500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7">
        <f>'Formato 6 a)'!B72</f>
        <v>0</v>
      </c>
      <c r="Q65" s="17">
        <f>'Formato 6 a)'!C72</f>
        <v>0</v>
      </c>
      <c r="R65" s="17">
        <f>'Formato 6 a)'!D72</f>
        <v>0</v>
      </c>
      <c r="S65" s="17">
        <f>'Formato 6 a)'!E72</f>
        <v>0</v>
      </c>
      <c r="T65" s="17">
        <f>'Formato 6 a)'!F72</f>
        <v>0</v>
      </c>
      <c r="U65" s="17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7">
        <f>'Formato 6 a)'!B73</f>
        <v>0</v>
      </c>
      <c r="Q66" s="17">
        <f>'Formato 6 a)'!C73</f>
        <v>0</v>
      </c>
      <c r="R66" s="17">
        <f>'Formato 6 a)'!D73</f>
        <v>0</v>
      </c>
      <c r="S66" s="17">
        <f>'Formato 6 a)'!E73</f>
        <v>0</v>
      </c>
      <c r="T66" s="17">
        <f>'Formato 6 a)'!F73</f>
        <v>0</v>
      </c>
      <c r="U66" s="17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7">
        <f>'Formato 6 a)'!B74</f>
        <v>0</v>
      </c>
      <c r="Q67" s="17">
        <f>'Formato 6 a)'!C74</f>
        <v>3291727.76</v>
      </c>
      <c r="R67" s="17">
        <f>'Formato 6 a)'!D74</f>
        <v>3291727.76</v>
      </c>
      <c r="S67" s="17">
        <f>'Formato 6 a)'!E74</f>
        <v>409227.76</v>
      </c>
      <c r="T67" s="17">
        <f>'Formato 6 a)'!F74</f>
        <v>409227.76</v>
      </c>
      <c r="U67" s="17">
        <f>'Formato 6 a)'!G74</f>
        <v>2882500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7">
        <f>'Formato 6 a)'!B75</f>
        <v>0</v>
      </c>
      <c r="Q68" s="17">
        <f>'Formato 6 a)'!C75</f>
        <v>0</v>
      </c>
      <c r="R68" s="17">
        <f>'Formato 6 a)'!D75</f>
        <v>0</v>
      </c>
      <c r="S68" s="17">
        <f>'Formato 6 a)'!E75</f>
        <v>0</v>
      </c>
      <c r="T68" s="17">
        <f>'Formato 6 a)'!F75</f>
        <v>0</v>
      </c>
      <c r="U68" s="17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7">
        <f>'Formato 6 a)'!B76</f>
        <v>0</v>
      </c>
      <c r="Q69" s="17">
        <f>'Formato 6 a)'!C76</f>
        <v>0</v>
      </c>
      <c r="R69" s="17">
        <f>'Formato 6 a)'!D76</f>
        <v>0</v>
      </c>
      <c r="S69" s="17">
        <f>'Formato 6 a)'!E76</f>
        <v>0</v>
      </c>
      <c r="T69" s="17">
        <f>'Formato 6 a)'!F76</f>
        <v>0</v>
      </c>
      <c r="U69" s="17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7">
        <f>'Formato 6 a)'!B77</f>
        <v>0</v>
      </c>
      <c r="Q70" s="17">
        <f>'Formato 6 a)'!C77</f>
        <v>0</v>
      </c>
      <c r="R70" s="17">
        <f>'Formato 6 a)'!D77</f>
        <v>0</v>
      </c>
      <c r="S70" s="17">
        <f>'Formato 6 a)'!E77</f>
        <v>0</v>
      </c>
      <c r="T70" s="17">
        <f>'Formato 6 a)'!F77</f>
        <v>0</v>
      </c>
      <c r="U70" s="17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7">
        <f>'Formato 6 a)'!B78</f>
        <v>0</v>
      </c>
      <c r="Q71" s="17">
        <f>'Formato 6 a)'!C78</f>
        <v>0</v>
      </c>
      <c r="R71" s="17">
        <f>'Formato 6 a)'!D78</f>
        <v>0</v>
      </c>
      <c r="S71" s="17">
        <f>'Formato 6 a)'!E78</f>
        <v>0</v>
      </c>
      <c r="T71" s="17">
        <f>'Formato 6 a)'!F78</f>
        <v>0</v>
      </c>
      <c r="U71" s="17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7">
        <f>'Formato 6 a)'!B79</f>
        <v>0</v>
      </c>
      <c r="Q72" s="17">
        <f>'Formato 6 a)'!C79</f>
        <v>0</v>
      </c>
      <c r="R72" s="17">
        <f>'Formato 6 a)'!D79</f>
        <v>0</v>
      </c>
      <c r="S72" s="17">
        <f>'Formato 6 a)'!E79</f>
        <v>0</v>
      </c>
      <c r="T72" s="17">
        <f>'Formato 6 a)'!F79</f>
        <v>0</v>
      </c>
      <c r="U72" s="17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7">
        <f>'Formato 6 a)'!B80</f>
        <v>0</v>
      </c>
      <c r="Q73" s="17">
        <f>'Formato 6 a)'!C80</f>
        <v>0</v>
      </c>
      <c r="R73" s="17">
        <f>'Formato 6 a)'!D80</f>
        <v>0</v>
      </c>
      <c r="S73" s="17">
        <f>'Formato 6 a)'!E80</f>
        <v>0</v>
      </c>
      <c r="T73" s="17">
        <f>'Formato 6 a)'!F80</f>
        <v>0</v>
      </c>
      <c r="U73" s="17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7">
        <f>'Formato 6 a)'!B81</f>
        <v>0</v>
      </c>
      <c r="Q74" s="17">
        <f>'Formato 6 a)'!C81</f>
        <v>0</v>
      </c>
      <c r="R74" s="17">
        <f>'Formato 6 a)'!D81</f>
        <v>0</v>
      </c>
      <c r="S74" s="17">
        <f>'Formato 6 a)'!E81</f>
        <v>0</v>
      </c>
      <c r="T74" s="17">
        <f>'Formato 6 a)'!F81</f>
        <v>0</v>
      </c>
      <c r="U74" s="17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7">
        <f>'Formato 6 a)'!B82</f>
        <v>0</v>
      </c>
      <c r="Q75" s="17">
        <f>'Formato 6 a)'!C82</f>
        <v>0</v>
      </c>
      <c r="R75" s="17">
        <f>'Formato 6 a)'!D82</f>
        <v>0</v>
      </c>
      <c r="S75" s="17">
        <f>'Formato 6 a)'!E82</f>
        <v>0</v>
      </c>
      <c r="T75" s="17">
        <f>'Formato 6 a)'!F82</f>
        <v>0</v>
      </c>
      <c r="U75" s="17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213283387.28</v>
      </c>
      <c r="Q76">
        <f>'Formato 6 a)'!C84</f>
        <v>46926404.870000005</v>
      </c>
      <c r="R76">
        <f>'Formato 6 a)'!D84</f>
        <v>260209792.15000001</v>
      </c>
      <c r="S76">
        <f>'Formato 6 a)'!E84</f>
        <v>174832739.87</v>
      </c>
      <c r="T76">
        <f>'Formato 6 a)'!F84</f>
        <v>162043957.13</v>
      </c>
      <c r="U76">
        <f>'Formato 6 a)'!G84</f>
        <v>85377052.280000001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50059989.640000001</v>
      </c>
      <c r="Q77">
        <f>'Formato 6 a)'!C85</f>
        <v>178200.64999999991</v>
      </c>
      <c r="R77">
        <f>'Formato 6 a)'!D85</f>
        <v>50238190.289999999</v>
      </c>
      <c r="S77">
        <f>'Formato 6 a)'!E85</f>
        <v>50238190.289999999</v>
      </c>
      <c r="T77">
        <f>'Formato 6 a)'!F85</f>
        <v>49745565.699999996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33421334.640000001</v>
      </c>
      <c r="Q78">
        <f>'Formato 6 a)'!C86</f>
        <v>-391782.08</v>
      </c>
      <c r="R78">
        <f>'Formato 6 a)'!D86</f>
        <v>33029552.560000002</v>
      </c>
      <c r="S78">
        <f>'Formato 6 a)'!E86</f>
        <v>33029552.559999999</v>
      </c>
      <c r="T78">
        <f>'Formato 6 a)'!F86</f>
        <v>33029552.559999999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242950</v>
      </c>
      <c r="R79">
        <f>'Formato 6 a)'!D87</f>
        <v>242950</v>
      </c>
      <c r="S79">
        <f>'Formato 6 a)'!E87</f>
        <v>242950</v>
      </c>
      <c r="T79">
        <f>'Formato 6 a)'!F87</f>
        <v>242950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6566655</v>
      </c>
      <c r="Q80">
        <f>'Formato 6 a)'!C88</f>
        <v>-621512.99</v>
      </c>
      <c r="R80">
        <f>'Formato 6 a)'!D88</f>
        <v>5945142.0099999998</v>
      </c>
      <c r="S80">
        <f>'Formato 6 a)'!E88</f>
        <v>5945142.0099999998</v>
      </c>
      <c r="T80">
        <f>'Formato 6 a)'!F88</f>
        <v>5917726.4199999999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5000000</v>
      </c>
      <c r="Q81">
        <f>'Formato 6 a)'!C89</f>
        <v>-1031697.91</v>
      </c>
      <c r="R81">
        <f>'Formato 6 a)'!D89</f>
        <v>3968302.09</v>
      </c>
      <c r="S81">
        <f>'Formato 6 a)'!E89</f>
        <v>3968302.09</v>
      </c>
      <c r="T81">
        <f>'Formato 6 a)'!F89</f>
        <v>3503093.09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5072000</v>
      </c>
      <c r="Q82">
        <f>'Formato 6 a)'!C90</f>
        <v>1980243.63</v>
      </c>
      <c r="R82">
        <f>'Formato 6 a)'!D90</f>
        <v>7052243.6299999999</v>
      </c>
      <c r="S82">
        <f>'Formato 6 a)'!E90</f>
        <v>7052243.6299999999</v>
      </c>
      <c r="T82">
        <f>'Formato 6 a)'!F90</f>
        <v>7052243.6299999999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15933399.810000001</v>
      </c>
      <c r="Q85">
        <f>'Formato 6 a)'!C93</f>
        <v>13300762.899999999</v>
      </c>
      <c r="R85">
        <f>'Formato 6 a)'!D93</f>
        <v>29234162.710000005</v>
      </c>
      <c r="S85">
        <f>'Formato 6 a)'!E93</f>
        <v>29098279.949999999</v>
      </c>
      <c r="T85">
        <f>'Formato 6 a)'!F93</f>
        <v>26170685.890000001</v>
      </c>
      <c r="U85">
        <f>'Formato 6 a)'!G93</f>
        <v>135882.75999999838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471920</v>
      </c>
      <c r="Q86">
        <f>'Formato 6 a)'!C94</f>
        <v>189910.9</v>
      </c>
      <c r="R86">
        <f>'Formato 6 a)'!D94</f>
        <v>661830.9</v>
      </c>
      <c r="S86">
        <f>'Formato 6 a)'!E94</f>
        <v>643799.59</v>
      </c>
      <c r="T86">
        <f>'Formato 6 a)'!F94</f>
        <v>468511.9</v>
      </c>
      <c r="U86">
        <f>'Formato 6 a)'!G94</f>
        <v>18031.310000000056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110740</v>
      </c>
      <c r="Q87">
        <f>'Formato 6 a)'!C95</f>
        <v>53205.23</v>
      </c>
      <c r="R87">
        <f>'Formato 6 a)'!D95</f>
        <v>163945.23000000001</v>
      </c>
      <c r="S87">
        <f>'Formato 6 a)'!E95</f>
        <v>163945.23000000001</v>
      </c>
      <c r="T87">
        <f>'Formato 6 a)'!F95</f>
        <v>163945.23000000001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16740</v>
      </c>
      <c r="Q88">
        <f>'Formato 6 a)'!C96</f>
        <v>-16740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2941030</v>
      </c>
      <c r="Q89">
        <f>'Formato 6 a)'!C97</f>
        <v>7790449.8099999996</v>
      </c>
      <c r="R89">
        <f>'Formato 6 a)'!D97</f>
        <v>10731479.809999999</v>
      </c>
      <c r="S89">
        <f>'Formato 6 a)'!E97</f>
        <v>10723777.640000001</v>
      </c>
      <c r="T89">
        <f>'Formato 6 a)'!F97</f>
        <v>10713269.640000001</v>
      </c>
      <c r="U89">
        <f>'Formato 6 a)'!G97</f>
        <v>7702.1699999980628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249740</v>
      </c>
      <c r="Q90">
        <f>'Formato 6 a)'!C98</f>
        <v>-234294.45</v>
      </c>
      <c r="R90">
        <f>'Formato 6 a)'!D98</f>
        <v>15445.549999999988</v>
      </c>
      <c r="S90">
        <f>'Formato 6 a)'!E98</f>
        <v>13938.55</v>
      </c>
      <c r="T90">
        <f>'Formato 6 a)'!F98</f>
        <v>13938.55</v>
      </c>
      <c r="U90">
        <f>'Formato 6 a)'!G98</f>
        <v>1506.9999999999891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9015480</v>
      </c>
      <c r="Q91">
        <f>'Formato 6 a)'!C99</f>
        <v>1844872.39</v>
      </c>
      <c r="R91">
        <f>'Formato 6 a)'!D99</f>
        <v>10860352.390000001</v>
      </c>
      <c r="S91">
        <f>'Formato 6 a)'!E99</f>
        <v>10860352.390000001</v>
      </c>
      <c r="T91">
        <f>'Formato 6 a)'!F99</f>
        <v>10326221.220000001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434400</v>
      </c>
      <c r="Q92">
        <f>'Formato 6 a)'!C100</f>
        <v>1685137.87</v>
      </c>
      <c r="R92">
        <f>'Formato 6 a)'!D100</f>
        <v>2119537.87</v>
      </c>
      <c r="S92">
        <f>'Formato 6 a)'!E100</f>
        <v>2105154.92</v>
      </c>
      <c r="T92">
        <f>'Formato 6 a)'!F100</f>
        <v>1906254.92</v>
      </c>
      <c r="U92">
        <f>'Formato 6 a)'!G100</f>
        <v>14382.950000000186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50700</v>
      </c>
      <c r="Q93">
        <f>'Formato 6 a)'!C101</f>
        <v>2036506.53</v>
      </c>
      <c r="R93">
        <f>'Formato 6 a)'!D101</f>
        <v>2087206.53</v>
      </c>
      <c r="S93">
        <f>'Formato 6 a)'!E101</f>
        <v>1992947.2</v>
      </c>
      <c r="T93">
        <f>'Formato 6 a)'!F101</f>
        <v>0</v>
      </c>
      <c r="U93">
        <f>'Formato 6 a)'!G101</f>
        <v>94259.330000000075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2642649.81</v>
      </c>
      <c r="Q94">
        <f>'Formato 6 a)'!C102</f>
        <v>-48285.38</v>
      </c>
      <c r="R94">
        <f>'Formato 6 a)'!D102</f>
        <v>2594364.4300000002</v>
      </c>
      <c r="S94">
        <f>'Formato 6 a)'!E102</f>
        <v>2594364.4300000002</v>
      </c>
      <c r="T94">
        <f>'Formato 6 a)'!F102</f>
        <v>2578544.4300000002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18289874.010000002</v>
      </c>
      <c r="Q95">
        <f>'Formato 6 a)'!C103</f>
        <v>2500319.23</v>
      </c>
      <c r="R95">
        <f>'Formato 6 a)'!D103</f>
        <v>20790193.240000002</v>
      </c>
      <c r="S95">
        <f>'Formato 6 a)'!E103</f>
        <v>19063119.259999998</v>
      </c>
      <c r="T95">
        <f>'Formato 6 a)'!F103</f>
        <v>17119305.259999998</v>
      </c>
      <c r="U95">
        <f>'Formato 6 a)'!G103</f>
        <v>1727073.9799999995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3000</v>
      </c>
      <c r="Q96">
        <f>'Formato 6 a)'!C104</f>
        <v>1189381.99</v>
      </c>
      <c r="R96">
        <f>'Formato 6 a)'!D104</f>
        <v>1192381.99</v>
      </c>
      <c r="S96">
        <f>'Formato 6 a)'!E104</f>
        <v>1110788.99</v>
      </c>
      <c r="T96">
        <f>'Formato 6 a)'!F104</f>
        <v>10788.99</v>
      </c>
      <c r="U96">
        <f>'Formato 6 a)'!G104</f>
        <v>81593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33060</v>
      </c>
      <c r="Q97">
        <f>'Formato 6 a)'!C105</f>
        <v>1543147.1</v>
      </c>
      <c r="R97">
        <f>'Formato 6 a)'!D105</f>
        <v>1576207.1</v>
      </c>
      <c r="S97">
        <f>'Formato 6 a)'!E105</f>
        <v>1576207.1</v>
      </c>
      <c r="T97">
        <f>'Formato 6 a)'!F105</f>
        <v>1576207.1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2607894.54</v>
      </c>
      <c r="Q98">
        <f>'Formato 6 a)'!C106</f>
        <v>3382595.07</v>
      </c>
      <c r="R98">
        <f>'Formato 6 a)'!D106</f>
        <v>5990489.6099999994</v>
      </c>
      <c r="S98">
        <f>'Formato 6 a)'!E106</f>
        <v>4379290.63</v>
      </c>
      <c r="T98">
        <f>'Formato 6 a)'!F106</f>
        <v>3853290.63</v>
      </c>
      <c r="U98">
        <f>'Formato 6 a)'!G106</f>
        <v>1611198.9799999995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1605040</v>
      </c>
      <c r="Q99">
        <f>'Formato 6 a)'!C107</f>
        <v>-724392.28</v>
      </c>
      <c r="R99">
        <f>'Formato 6 a)'!D107</f>
        <v>880647.72</v>
      </c>
      <c r="S99">
        <f>'Formato 6 a)'!E107</f>
        <v>880647.72</v>
      </c>
      <c r="T99">
        <f>'Formato 6 a)'!F107</f>
        <v>880647.72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1428000</v>
      </c>
      <c r="Q100">
        <f>'Formato 6 a)'!C108</f>
        <v>-263787.45</v>
      </c>
      <c r="R100">
        <f>'Formato 6 a)'!D108</f>
        <v>1164212.55</v>
      </c>
      <c r="S100">
        <f>'Formato 6 a)'!E108</f>
        <v>1164212.55</v>
      </c>
      <c r="T100">
        <f>'Formato 6 a)'!F108</f>
        <v>1051818.55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30000</v>
      </c>
      <c r="R101">
        <f>'Formato 6 a)'!D109</f>
        <v>30000</v>
      </c>
      <c r="S101">
        <f>'Formato 6 a)'!E109</f>
        <v>15718</v>
      </c>
      <c r="T101">
        <f>'Formato 6 a)'!F109</f>
        <v>0</v>
      </c>
      <c r="U101">
        <f>'Formato 6 a)'!G109</f>
        <v>14282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35820</v>
      </c>
      <c r="Q102">
        <f>'Formato 6 a)'!C110</f>
        <v>-16816.009999999998</v>
      </c>
      <c r="R102">
        <f>'Formato 6 a)'!D110</f>
        <v>19003.990000000002</v>
      </c>
      <c r="S102">
        <f>'Formato 6 a)'!E110</f>
        <v>19003.990000000002</v>
      </c>
      <c r="T102">
        <f>'Formato 6 a)'!F110</f>
        <v>19003.990000000002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20000</v>
      </c>
      <c r="R103">
        <f>'Formato 6 a)'!D111</f>
        <v>20000</v>
      </c>
      <c r="S103">
        <f>'Formato 6 a)'!E111</f>
        <v>0</v>
      </c>
      <c r="T103">
        <f>'Formato 6 a)'!F111</f>
        <v>0</v>
      </c>
      <c r="U103">
        <f>'Formato 6 a)'!G111</f>
        <v>20000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12577059.470000001</v>
      </c>
      <c r="Q104">
        <f>'Formato 6 a)'!C112</f>
        <v>-2659809.19</v>
      </c>
      <c r="R104">
        <f>'Formato 6 a)'!D112</f>
        <v>9917250.2800000012</v>
      </c>
      <c r="S104">
        <f>'Formato 6 a)'!E112</f>
        <v>9917250.2799999993</v>
      </c>
      <c r="T104">
        <f>'Formato 6 a)'!F112</f>
        <v>9727548.2799999993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200000</v>
      </c>
      <c r="Q105">
        <f>'Formato 6 a)'!C113</f>
        <v>14678116.33</v>
      </c>
      <c r="R105">
        <f>'Formato 6 a)'!D113</f>
        <v>14878116.33</v>
      </c>
      <c r="S105">
        <f>'Formato 6 a)'!E113</f>
        <v>4770591.9700000007</v>
      </c>
      <c r="T105">
        <f>'Formato 6 a)'!F113</f>
        <v>4720591.9700000007</v>
      </c>
      <c r="U105">
        <f>'Formato 6 a)'!G113</f>
        <v>10107524.359999999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2374170.1</v>
      </c>
      <c r="R108">
        <f>'Formato 6 a)'!D116</f>
        <v>2374170.1</v>
      </c>
      <c r="S108">
        <f>'Formato 6 a)'!E116</f>
        <v>1356098.5600000001</v>
      </c>
      <c r="T108">
        <f>'Formato 6 a)'!F116</f>
        <v>1356098.5600000001</v>
      </c>
      <c r="U108">
        <f>'Formato 6 a)'!G116</f>
        <v>1018071.54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200000</v>
      </c>
      <c r="Q109">
        <f>'Formato 6 a)'!C117</f>
        <v>12303946.23</v>
      </c>
      <c r="R109">
        <f>'Formato 6 a)'!D117</f>
        <v>12503946.23</v>
      </c>
      <c r="S109">
        <f>'Formato 6 a)'!E117</f>
        <v>3414493.41</v>
      </c>
      <c r="T109">
        <f>'Formato 6 a)'!F117</f>
        <v>3364493.41</v>
      </c>
      <c r="U109">
        <f>'Formato 6 a)'!G117</f>
        <v>9089452.8200000003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4204040</v>
      </c>
      <c r="Q115">
        <f>'Formato 6 a)'!C123</f>
        <v>2640885.7600000002</v>
      </c>
      <c r="R115">
        <f>'Formato 6 a)'!D123</f>
        <v>6844925.7599999998</v>
      </c>
      <c r="S115">
        <f>'Formato 6 a)'!E123</f>
        <v>6819660.1599999992</v>
      </c>
      <c r="T115">
        <f>'Formato 6 a)'!F123</f>
        <v>4721295.18</v>
      </c>
      <c r="U115">
        <f>'Formato 6 a)'!G123</f>
        <v>25265.600000001014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240600</v>
      </c>
      <c r="Q116">
        <f>'Formato 6 a)'!C124</f>
        <v>305797.53000000003</v>
      </c>
      <c r="R116">
        <f>'Formato 6 a)'!D124</f>
        <v>546397.53</v>
      </c>
      <c r="S116">
        <f>'Formato 6 a)'!E124</f>
        <v>529591.93999999994</v>
      </c>
      <c r="T116">
        <f>'Formato 6 a)'!F124</f>
        <v>219066.95</v>
      </c>
      <c r="U116">
        <f>'Formato 6 a)'!G124</f>
        <v>16805.590000000084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25800</v>
      </c>
      <c r="Q117">
        <f>'Formato 6 a)'!C125</f>
        <v>84469.99</v>
      </c>
      <c r="R117">
        <f>'Formato 6 a)'!D125</f>
        <v>110269.99</v>
      </c>
      <c r="S117">
        <f>'Formato 6 a)'!E125</f>
        <v>106669.99</v>
      </c>
      <c r="T117">
        <f>'Formato 6 a)'!F125</f>
        <v>2269.9899999999998</v>
      </c>
      <c r="U117">
        <f>'Formato 6 a)'!G125</f>
        <v>3600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3824000</v>
      </c>
      <c r="Q119">
        <f>'Formato 6 a)'!C127</f>
        <v>2330799.9700000002</v>
      </c>
      <c r="R119">
        <f>'Formato 6 a)'!D127</f>
        <v>6154799.9700000007</v>
      </c>
      <c r="S119">
        <f>'Formato 6 a)'!E127</f>
        <v>6150299.9699999997</v>
      </c>
      <c r="T119">
        <f>'Formato 6 a)'!F127</f>
        <v>4468299.97</v>
      </c>
      <c r="U119">
        <f>'Formato 6 a)'!G127</f>
        <v>4500.0000000009313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113640</v>
      </c>
      <c r="Q121">
        <f>'Formato 6 a)'!C129</f>
        <v>-81981.73</v>
      </c>
      <c r="R121">
        <f>'Formato 6 a)'!D129</f>
        <v>31658.270000000004</v>
      </c>
      <c r="S121">
        <f>'Formato 6 a)'!E129</f>
        <v>31658.27</v>
      </c>
      <c r="T121">
        <f>'Formato 6 a)'!F129</f>
        <v>31658.27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1800</v>
      </c>
      <c r="R124">
        <f>'Formato 6 a)'!D132</f>
        <v>1800</v>
      </c>
      <c r="S124">
        <f>'Formato 6 a)'!E132</f>
        <v>1439.99</v>
      </c>
      <c r="T124">
        <f>'Formato 6 a)'!F132</f>
        <v>0</v>
      </c>
      <c r="U124">
        <f>'Formato 6 a)'!G132</f>
        <v>360.01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121488940.98</v>
      </c>
      <c r="Q125">
        <f>'Formato 6 a)'!C133</f>
        <v>11876575.27</v>
      </c>
      <c r="R125">
        <f>'Formato 6 a)'!D133</f>
        <v>133365516.25</v>
      </c>
      <c r="S125">
        <f>'Formato 6 a)'!E133</f>
        <v>60464210.670000002</v>
      </c>
      <c r="T125">
        <f>'Formato 6 a)'!F133</f>
        <v>55187825.560000002</v>
      </c>
      <c r="U125">
        <f>'Formato 6 a)'!G133</f>
        <v>72901305.579999998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121488940.98</v>
      </c>
      <c r="Q126">
        <f>'Formato 6 a)'!C134</f>
        <v>11876575.27</v>
      </c>
      <c r="R126">
        <f>'Formato 6 a)'!D134</f>
        <v>133365516.25</v>
      </c>
      <c r="S126">
        <f>'Formato 6 a)'!E134</f>
        <v>60464210.670000002</v>
      </c>
      <c r="T126">
        <f>'Formato 6 a)'!F134</f>
        <v>55187825.560000002</v>
      </c>
      <c r="U126">
        <f>'Formato 6 a)'!G134</f>
        <v>72901305.579999998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1917348.67</v>
      </c>
      <c r="R138">
        <f>'Formato 6 a)'!D146</f>
        <v>1917348.67</v>
      </c>
      <c r="S138">
        <f>'Formato 6 a)'!E146</f>
        <v>1437348.67</v>
      </c>
      <c r="T138">
        <f>'Formato 6 a)'!F146</f>
        <v>1437348.67</v>
      </c>
      <c r="U138">
        <f>'Formato 6 a)'!G146</f>
        <v>480000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1917348.67</v>
      </c>
      <c r="R141">
        <f>'Formato 6 a)'!D149</f>
        <v>1917348.67</v>
      </c>
      <c r="S141">
        <f>'Formato 6 a)'!E149</f>
        <v>1437348.67</v>
      </c>
      <c r="T141">
        <f>'Formato 6 a)'!F149</f>
        <v>1437348.67</v>
      </c>
      <c r="U141">
        <f>'Formato 6 a)'!G149</f>
        <v>480000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3107142.84</v>
      </c>
      <c r="Q142">
        <f>'Formato 6 a)'!C150</f>
        <v>-165803.94</v>
      </c>
      <c r="R142">
        <f>'Formato 6 a)'!D150</f>
        <v>2941338.9000000004</v>
      </c>
      <c r="S142">
        <f>'Formato 6 a)'!E150</f>
        <v>2941338.9000000004</v>
      </c>
      <c r="T142">
        <f>'Formato 6 a)'!F150</f>
        <v>2941338.9000000004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1607142.84</v>
      </c>
      <c r="Q143">
        <f>'Formato 6 a)'!C151</f>
        <v>0</v>
      </c>
      <c r="R143">
        <f>'Formato 6 a)'!D151</f>
        <v>1607142.84</v>
      </c>
      <c r="S143">
        <f>'Formato 6 a)'!E151</f>
        <v>1607142.84</v>
      </c>
      <c r="T143">
        <f>'Formato 6 a)'!F151</f>
        <v>1607142.84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1500000</v>
      </c>
      <c r="Q144">
        <f>'Formato 6 a)'!C152</f>
        <v>-165803.94</v>
      </c>
      <c r="R144">
        <f>'Formato 6 a)'!D152</f>
        <v>1334196.06</v>
      </c>
      <c r="S144">
        <f>'Formato 6 a)'!E152</f>
        <v>1334196.06</v>
      </c>
      <c r="T144">
        <f>'Formato 6 a)'!F152</f>
        <v>1334196.06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ht="14.25" x14ac:dyDescent="0.4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418473491.61000001</v>
      </c>
      <c r="Q150">
        <f>'Formato 6 a)'!C159</f>
        <v>99164769.319999993</v>
      </c>
      <c r="R150">
        <f>'Formato 6 a)'!D159</f>
        <v>517638260.93000001</v>
      </c>
      <c r="S150">
        <f>'Formato 6 a)'!E159</f>
        <v>384811575.08999997</v>
      </c>
      <c r="T150">
        <f>'Formato 6 a)'!F159</f>
        <v>363695897.87</v>
      </c>
      <c r="U150">
        <f>'Formato 6 a)'!G159</f>
        <v>132826685.83999999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86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style="247" customWidth="1"/>
    <col min="7" max="7" width="18.28515625" style="247" customWidth="1"/>
    <col min="8" max="16384" width="10.7109375" hidden="1"/>
  </cols>
  <sheetData>
    <row r="1" spans="1:7" ht="56.25" customHeight="1" x14ac:dyDescent="0.25">
      <c r="A1" s="327" t="s">
        <v>3282</v>
      </c>
      <c r="B1" s="327"/>
      <c r="C1" s="327"/>
      <c r="D1" s="327"/>
      <c r="E1" s="327"/>
      <c r="F1" s="327"/>
      <c r="G1" s="327"/>
    </row>
    <row r="2" spans="1:7" ht="14.25" x14ac:dyDescent="0.45">
      <c r="A2" s="308" t="str">
        <f>ENTE_PUBLICO_A</f>
        <v>Municipio de Valle de Santiago, Gto., Gobierno del Estado de Guanajuato (a)</v>
      </c>
      <c r="B2" s="309"/>
      <c r="C2" s="309"/>
      <c r="D2" s="309"/>
      <c r="E2" s="309"/>
      <c r="F2" s="309"/>
      <c r="G2" s="310"/>
    </row>
    <row r="3" spans="1:7" x14ac:dyDescent="0.25">
      <c r="A3" s="311" t="s">
        <v>277</v>
      </c>
      <c r="B3" s="312"/>
      <c r="C3" s="312"/>
      <c r="D3" s="312"/>
      <c r="E3" s="312"/>
      <c r="F3" s="312"/>
      <c r="G3" s="313"/>
    </row>
    <row r="4" spans="1:7" x14ac:dyDescent="0.25">
      <c r="A4" s="311" t="s">
        <v>431</v>
      </c>
      <c r="B4" s="312"/>
      <c r="C4" s="312"/>
      <c r="D4" s="312"/>
      <c r="E4" s="312"/>
      <c r="F4" s="312"/>
      <c r="G4" s="313"/>
    </row>
    <row r="5" spans="1:7" ht="14.25" x14ac:dyDescent="0.45">
      <c r="A5" s="314" t="str">
        <f>TRIMESTRE</f>
        <v>Del 1 de enero al 31 de diciembre de 2019 (b)</v>
      </c>
      <c r="B5" s="315"/>
      <c r="C5" s="315"/>
      <c r="D5" s="315"/>
      <c r="E5" s="315"/>
      <c r="F5" s="315"/>
      <c r="G5" s="316"/>
    </row>
    <row r="6" spans="1:7" ht="14.25" x14ac:dyDescent="0.45">
      <c r="A6" s="317" t="s">
        <v>118</v>
      </c>
      <c r="B6" s="318"/>
      <c r="C6" s="318"/>
      <c r="D6" s="318"/>
      <c r="E6" s="318"/>
      <c r="F6" s="318"/>
      <c r="G6" s="319"/>
    </row>
    <row r="7" spans="1:7" x14ac:dyDescent="0.25">
      <c r="A7" s="323" t="s">
        <v>0</v>
      </c>
      <c r="B7" s="333" t="s">
        <v>279</v>
      </c>
      <c r="C7" s="333"/>
      <c r="D7" s="333"/>
      <c r="E7" s="333"/>
      <c r="F7" s="333"/>
      <c r="G7" s="334" t="s">
        <v>280</v>
      </c>
    </row>
    <row r="8" spans="1:7" ht="30" x14ac:dyDescent="0.25">
      <c r="A8" s="324"/>
      <c r="B8" s="246" t="s">
        <v>281</v>
      </c>
      <c r="C8" s="245" t="s">
        <v>211</v>
      </c>
      <c r="D8" s="246" t="s">
        <v>212</v>
      </c>
      <c r="E8" s="246" t="s">
        <v>167</v>
      </c>
      <c r="F8" s="246" t="s">
        <v>185</v>
      </c>
      <c r="G8" s="335"/>
    </row>
    <row r="9" spans="1:7" x14ac:dyDescent="0.25">
      <c r="A9" s="49" t="s">
        <v>432</v>
      </c>
      <c r="B9" s="229">
        <f>SUBTOTAL(9,B10:B65)</f>
        <v>205190104.32999998</v>
      </c>
      <c r="C9" s="229">
        <f t="shared" ref="C9:G9" si="0">SUBTOTAL(9,C10:C65)</f>
        <v>52238364.449999996</v>
      </c>
      <c r="D9" s="229">
        <f t="shared" si="0"/>
        <v>257428468.77999997</v>
      </c>
      <c r="E9" s="229">
        <f t="shared" si="0"/>
        <v>209978835.21999988</v>
      </c>
      <c r="F9" s="229">
        <f t="shared" si="0"/>
        <v>201651940.74000004</v>
      </c>
      <c r="G9" s="229">
        <f t="shared" si="0"/>
        <v>47449633.559999995</v>
      </c>
    </row>
    <row r="10" spans="1:7" s="22" customFormat="1" ht="14.25" customHeight="1" x14ac:dyDescent="0.25">
      <c r="A10" s="183" t="s">
        <v>3297</v>
      </c>
      <c r="B10" s="187">
        <v>1836277.47</v>
      </c>
      <c r="C10" s="187">
        <v>0</v>
      </c>
      <c r="D10" s="187">
        <v>1836277.47</v>
      </c>
      <c r="E10" s="187">
        <v>1836277.25</v>
      </c>
      <c r="F10" s="187">
        <v>1836277.25</v>
      </c>
      <c r="G10" s="179">
        <v>0.21999999997206032</v>
      </c>
    </row>
    <row r="11" spans="1:7" s="22" customFormat="1" ht="14.25" customHeight="1" x14ac:dyDescent="0.25">
      <c r="A11" s="183" t="s">
        <v>3298</v>
      </c>
      <c r="B11" s="187">
        <v>1930126.91</v>
      </c>
      <c r="C11" s="187">
        <v>220000.00000000023</v>
      </c>
      <c r="D11" s="187">
        <v>2150126.91</v>
      </c>
      <c r="E11" s="187">
        <v>1802361.36</v>
      </c>
      <c r="F11" s="187">
        <v>1783861.36</v>
      </c>
      <c r="G11" s="179">
        <v>347765.55000000005</v>
      </c>
    </row>
    <row r="12" spans="1:7" s="22" customFormat="1" x14ac:dyDescent="0.25">
      <c r="A12" s="183" t="s">
        <v>3299</v>
      </c>
      <c r="B12" s="187">
        <v>11257489.83</v>
      </c>
      <c r="C12" s="187">
        <v>0</v>
      </c>
      <c r="D12" s="187">
        <v>11257489.83</v>
      </c>
      <c r="E12" s="187">
        <v>10962629.699999999</v>
      </c>
      <c r="F12" s="187">
        <v>10959586.51</v>
      </c>
      <c r="G12" s="179">
        <v>294860.13000000082</v>
      </c>
    </row>
    <row r="13" spans="1:7" s="22" customFormat="1" ht="14.25" customHeight="1" x14ac:dyDescent="0.25">
      <c r="A13" s="183" t="s">
        <v>3300</v>
      </c>
      <c r="B13" s="187">
        <v>4251024.8</v>
      </c>
      <c r="C13" s="187">
        <v>-714385.71</v>
      </c>
      <c r="D13" s="187">
        <v>3536639.09</v>
      </c>
      <c r="E13" s="187">
        <v>1978188.44</v>
      </c>
      <c r="F13" s="187">
        <v>1939907.23</v>
      </c>
      <c r="G13" s="179">
        <v>1558450.65</v>
      </c>
    </row>
    <row r="14" spans="1:7" s="22" customFormat="1" ht="14.25" customHeight="1" x14ac:dyDescent="0.25">
      <c r="A14" s="183" t="s">
        <v>3301</v>
      </c>
      <c r="B14" s="187">
        <v>9120423.4000000004</v>
      </c>
      <c r="C14" s="187">
        <v>1479781.75</v>
      </c>
      <c r="D14" s="187">
        <v>10600205.15</v>
      </c>
      <c r="E14" s="187">
        <v>9748825.0399999991</v>
      </c>
      <c r="F14" s="187">
        <v>9223051.8800000008</v>
      </c>
      <c r="G14" s="179">
        <v>851380.11000000127</v>
      </c>
    </row>
    <row r="15" spans="1:7" s="22" customFormat="1" ht="14.25" customHeight="1" x14ac:dyDescent="0.25">
      <c r="A15" s="183" t="s">
        <v>3302</v>
      </c>
      <c r="B15" s="187">
        <v>3640056.76</v>
      </c>
      <c r="C15" s="187">
        <v>250000</v>
      </c>
      <c r="D15" s="187">
        <v>3890056.76</v>
      </c>
      <c r="E15" s="187">
        <v>3232289.29</v>
      </c>
      <c r="F15" s="187">
        <v>3162689.29</v>
      </c>
      <c r="G15" s="179">
        <v>657767.46999999974</v>
      </c>
    </row>
    <row r="16" spans="1:7" s="22" customFormat="1" ht="14.25" customHeight="1" x14ac:dyDescent="0.25">
      <c r="A16" s="183" t="s">
        <v>3303</v>
      </c>
      <c r="B16" s="187">
        <v>1777735.52</v>
      </c>
      <c r="C16" s="187">
        <v>115000</v>
      </c>
      <c r="D16" s="187">
        <v>1892735.52</v>
      </c>
      <c r="E16" s="187">
        <v>1607393.69</v>
      </c>
      <c r="F16" s="187">
        <v>1607393.69</v>
      </c>
      <c r="G16" s="179">
        <v>285341.83000000007</v>
      </c>
    </row>
    <row r="17" spans="1:7" s="22" customFormat="1" ht="14.25" customHeight="1" x14ac:dyDescent="0.25">
      <c r="A17" s="183" t="s">
        <v>3304</v>
      </c>
      <c r="B17" s="187">
        <v>3442116.72</v>
      </c>
      <c r="C17" s="187">
        <v>57500</v>
      </c>
      <c r="D17" s="187">
        <v>3499616.72</v>
      </c>
      <c r="E17" s="187">
        <v>3382955.01</v>
      </c>
      <c r="F17" s="187">
        <v>3371687.51</v>
      </c>
      <c r="G17" s="179">
        <v>116661.71000000043</v>
      </c>
    </row>
    <row r="18" spans="1:7" s="22" customFormat="1" ht="14.25" customHeight="1" x14ac:dyDescent="0.25">
      <c r="A18" s="183" t="s">
        <v>3305</v>
      </c>
      <c r="B18" s="187">
        <v>2485638.16</v>
      </c>
      <c r="C18" s="187">
        <v>-138381.86000000034</v>
      </c>
      <c r="D18" s="187">
        <v>2347256.2999999998</v>
      </c>
      <c r="E18" s="187">
        <v>1508808.68</v>
      </c>
      <c r="F18" s="187">
        <v>1495942.18</v>
      </c>
      <c r="G18" s="179">
        <v>838447.61999999988</v>
      </c>
    </row>
    <row r="19" spans="1:7" s="22" customFormat="1" ht="14.25" customHeight="1" x14ac:dyDescent="0.25">
      <c r="A19" s="183" t="s">
        <v>3306</v>
      </c>
      <c r="B19" s="187">
        <v>124953.08</v>
      </c>
      <c r="C19" s="187">
        <v>0</v>
      </c>
      <c r="D19" s="187">
        <v>124953.08</v>
      </c>
      <c r="E19" s="187">
        <v>118577.91</v>
      </c>
      <c r="F19" s="187">
        <v>118515.83</v>
      </c>
      <c r="G19" s="179">
        <v>6375.1699999999983</v>
      </c>
    </row>
    <row r="20" spans="1:7" s="22" customFormat="1" ht="14.25" customHeight="1" x14ac:dyDescent="0.25">
      <c r="A20" s="183" t="s">
        <v>3307</v>
      </c>
      <c r="B20" s="187">
        <v>609082</v>
      </c>
      <c r="C20" s="187">
        <v>7000</v>
      </c>
      <c r="D20" s="187">
        <v>616082</v>
      </c>
      <c r="E20" s="187">
        <v>459757.69</v>
      </c>
      <c r="F20" s="187">
        <v>459757.69</v>
      </c>
      <c r="G20" s="179">
        <v>156324.31</v>
      </c>
    </row>
    <row r="21" spans="1:7" s="22" customFormat="1" ht="14.25" customHeight="1" x14ac:dyDescent="0.25">
      <c r="A21" s="183" t="s">
        <v>3308</v>
      </c>
      <c r="B21" s="187">
        <v>452480.96</v>
      </c>
      <c r="C21" s="187">
        <v>1</v>
      </c>
      <c r="D21" s="187">
        <v>452481.96</v>
      </c>
      <c r="E21" s="187">
        <v>452080.65</v>
      </c>
      <c r="F21" s="187">
        <v>449850.82</v>
      </c>
      <c r="G21" s="179">
        <v>401.30999999999767</v>
      </c>
    </row>
    <row r="22" spans="1:7" s="22" customFormat="1" x14ac:dyDescent="0.25">
      <c r="A22" s="183" t="s">
        <v>3309</v>
      </c>
      <c r="B22" s="187">
        <v>276877.56</v>
      </c>
      <c r="C22" s="187">
        <v>134.3300000000163</v>
      </c>
      <c r="D22" s="187">
        <v>277011.89</v>
      </c>
      <c r="E22" s="187">
        <v>261646.48</v>
      </c>
      <c r="F22" s="187">
        <v>261646.48</v>
      </c>
      <c r="G22" s="179">
        <v>15365.410000000003</v>
      </c>
    </row>
    <row r="23" spans="1:7" s="22" customFormat="1" ht="14.25" customHeight="1" x14ac:dyDescent="0.25">
      <c r="A23" s="183" t="s">
        <v>3310</v>
      </c>
      <c r="B23" s="187">
        <v>57453862.880000003</v>
      </c>
      <c r="C23" s="187">
        <v>-7279221.3100000024</v>
      </c>
      <c r="D23" s="187">
        <v>50174641.57</v>
      </c>
      <c r="E23" s="187">
        <v>41464763.609999999</v>
      </c>
      <c r="F23" s="187">
        <v>38728040.990000002</v>
      </c>
      <c r="G23" s="179">
        <v>8709877.9600000009</v>
      </c>
    </row>
    <row r="24" spans="1:7" s="22" customFormat="1" ht="14.25" customHeight="1" x14ac:dyDescent="0.25">
      <c r="A24" s="183" t="s">
        <v>3311</v>
      </c>
      <c r="B24" s="187">
        <v>4321374.24</v>
      </c>
      <c r="C24" s="187">
        <v>-196488</v>
      </c>
      <c r="D24" s="187">
        <v>4124886.24</v>
      </c>
      <c r="E24" s="187">
        <v>3700477.97</v>
      </c>
      <c r="F24" s="187">
        <v>3700477.97</v>
      </c>
      <c r="G24" s="179">
        <v>424408.27</v>
      </c>
    </row>
    <row r="25" spans="1:7" s="22" customFormat="1" ht="14.25" customHeight="1" x14ac:dyDescent="0.25">
      <c r="A25" s="183" t="s">
        <v>3312</v>
      </c>
      <c r="B25" s="187">
        <v>1228650.6399999999</v>
      </c>
      <c r="C25" s="187">
        <v>0</v>
      </c>
      <c r="D25" s="187">
        <v>1228650.6399999999</v>
      </c>
      <c r="E25" s="187">
        <v>1169269.6399999999</v>
      </c>
      <c r="F25" s="187">
        <v>1169269.6399999999</v>
      </c>
      <c r="G25" s="179">
        <v>59381</v>
      </c>
    </row>
    <row r="26" spans="1:7" s="22" customFormat="1" ht="14.25" customHeight="1" x14ac:dyDescent="0.25">
      <c r="A26" s="183" t="s">
        <v>3313</v>
      </c>
      <c r="B26" s="187">
        <v>634774.96</v>
      </c>
      <c r="C26" s="187">
        <v>74000</v>
      </c>
      <c r="D26" s="187">
        <v>708774.96</v>
      </c>
      <c r="E26" s="187">
        <v>675789.28</v>
      </c>
      <c r="F26" s="187">
        <v>650139.28</v>
      </c>
      <c r="G26" s="179">
        <v>32985.679999999935</v>
      </c>
    </row>
    <row r="27" spans="1:7" s="22" customFormat="1" ht="14.25" customHeight="1" x14ac:dyDescent="0.25">
      <c r="A27" s="183" t="s">
        <v>3314</v>
      </c>
      <c r="B27" s="187">
        <v>1071895.24</v>
      </c>
      <c r="C27" s="187">
        <v>22000</v>
      </c>
      <c r="D27" s="187">
        <v>1093895.24</v>
      </c>
      <c r="E27" s="187">
        <v>965638.48</v>
      </c>
      <c r="F27" s="187">
        <v>965638.48</v>
      </c>
      <c r="G27" s="179">
        <v>128256.76000000001</v>
      </c>
    </row>
    <row r="28" spans="1:7" s="22" customFormat="1" ht="14.25" customHeight="1" x14ac:dyDescent="0.25">
      <c r="A28" s="183" t="s">
        <v>3315</v>
      </c>
      <c r="B28" s="187">
        <v>702082.76</v>
      </c>
      <c r="C28" s="187">
        <v>1200</v>
      </c>
      <c r="D28" s="187">
        <v>703282.76</v>
      </c>
      <c r="E28" s="187">
        <v>692117.55</v>
      </c>
      <c r="F28" s="187">
        <v>690666.95</v>
      </c>
      <c r="G28" s="179">
        <v>11165.209999999963</v>
      </c>
    </row>
    <row r="29" spans="1:7" s="22" customFormat="1" ht="14.25" customHeight="1" x14ac:dyDescent="0.25">
      <c r="A29" s="183" t="s">
        <v>3316</v>
      </c>
      <c r="B29" s="187">
        <v>649292.4</v>
      </c>
      <c r="C29" s="187">
        <v>-1200</v>
      </c>
      <c r="D29" s="187">
        <v>648092.4</v>
      </c>
      <c r="E29" s="187">
        <v>505902.22</v>
      </c>
      <c r="F29" s="187">
        <v>505902.22</v>
      </c>
      <c r="G29" s="179">
        <v>142190.18000000005</v>
      </c>
    </row>
    <row r="30" spans="1:7" s="22" customFormat="1" ht="14.25" customHeight="1" x14ac:dyDescent="0.25">
      <c r="A30" s="183" t="s">
        <v>3317</v>
      </c>
      <c r="B30" s="187">
        <v>676588.88</v>
      </c>
      <c r="C30" s="187">
        <v>0</v>
      </c>
      <c r="D30" s="187">
        <v>676588.88</v>
      </c>
      <c r="E30" s="187">
        <v>620549.86</v>
      </c>
      <c r="F30" s="187">
        <v>619415.84</v>
      </c>
      <c r="G30" s="179">
        <v>56039.020000000019</v>
      </c>
    </row>
    <row r="31" spans="1:7" s="22" customFormat="1" ht="14.25" customHeight="1" x14ac:dyDescent="0.25">
      <c r="A31" s="183" t="s">
        <v>3318</v>
      </c>
      <c r="B31" s="187">
        <v>490078</v>
      </c>
      <c r="C31" s="187">
        <v>0</v>
      </c>
      <c r="D31" s="187">
        <v>490078</v>
      </c>
      <c r="E31" s="187">
        <v>438161.04</v>
      </c>
      <c r="F31" s="187">
        <v>438161.04</v>
      </c>
      <c r="G31" s="179">
        <v>51916.960000000021</v>
      </c>
    </row>
    <row r="32" spans="1:7" s="22" customFormat="1" x14ac:dyDescent="0.25">
      <c r="A32" s="183" t="s">
        <v>3319</v>
      </c>
      <c r="B32" s="187">
        <v>274957.68</v>
      </c>
      <c r="C32" s="187">
        <v>0</v>
      </c>
      <c r="D32" s="187">
        <v>274957.68</v>
      </c>
      <c r="E32" s="187">
        <v>274957.53000000003</v>
      </c>
      <c r="F32" s="187">
        <v>274957.53000000003</v>
      </c>
      <c r="G32" s="179">
        <v>0.1499999999650754</v>
      </c>
    </row>
    <row r="33" spans="1:7" s="22" customFormat="1" ht="14.25" customHeight="1" x14ac:dyDescent="0.25">
      <c r="A33" s="183" t="s">
        <v>3320</v>
      </c>
      <c r="B33" s="187">
        <v>1267009.76</v>
      </c>
      <c r="C33" s="187">
        <v>-49999</v>
      </c>
      <c r="D33" s="187">
        <v>1217010.76</v>
      </c>
      <c r="E33" s="187">
        <v>1015308.82</v>
      </c>
      <c r="F33" s="187">
        <v>1015151.68</v>
      </c>
      <c r="G33" s="179">
        <v>201701.94000000006</v>
      </c>
    </row>
    <row r="34" spans="1:7" s="22" customFormat="1" ht="14.25" customHeight="1" x14ac:dyDescent="0.25">
      <c r="A34" s="183" t="s">
        <v>3321</v>
      </c>
      <c r="B34" s="187">
        <v>893318.32</v>
      </c>
      <c r="C34" s="187">
        <v>0</v>
      </c>
      <c r="D34" s="187">
        <v>893318.32</v>
      </c>
      <c r="E34" s="187">
        <v>770816.59</v>
      </c>
      <c r="F34" s="187">
        <v>770816.59</v>
      </c>
      <c r="G34" s="179">
        <v>122501.72999999998</v>
      </c>
    </row>
    <row r="35" spans="1:7" s="22" customFormat="1" ht="14.25" customHeight="1" x14ac:dyDescent="0.25">
      <c r="A35" s="183" t="s">
        <v>3322</v>
      </c>
      <c r="B35" s="187">
        <v>2862638</v>
      </c>
      <c r="C35" s="187">
        <v>44398668.630000003</v>
      </c>
      <c r="D35" s="187">
        <v>47261306.630000003</v>
      </c>
      <c r="E35" s="187">
        <v>34463907.240000002</v>
      </c>
      <c r="F35" s="187">
        <v>33075329.559999999</v>
      </c>
      <c r="G35" s="179">
        <v>12797399.390000001</v>
      </c>
    </row>
    <row r="36" spans="1:7" s="22" customFormat="1" ht="14.25" customHeight="1" x14ac:dyDescent="0.25">
      <c r="A36" s="183" t="s">
        <v>3323</v>
      </c>
      <c r="B36" s="187">
        <v>4805093.32</v>
      </c>
      <c r="C36" s="187">
        <v>0</v>
      </c>
      <c r="D36" s="187">
        <v>4805093.32</v>
      </c>
      <c r="E36" s="187">
        <v>4444992.07</v>
      </c>
      <c r="F36" s="187">
        <v>4444497.7</v>
      </c>
      <c r="G36" s="179">
        <v>360101.25</v>
      </c>
    </row>
    <row r="37" spans="1:7" s="22" customFormat="1" ht="14.25" customHeight="1" x14ac:dyDescent="0.25">
      <c r="A37" s="183" t="s">
        <v>3324</v>
      </c>
      <c r="B37" s="187">
        <v>1760857.44</v>
      </c>
      <c r="C37" s="187">
        <v>190000</v>
      </c>
      <c r="D37" s="187">
        <v>1950857.44</v>
      </c>
      <c r="E37" s="187">
        <v>1705232.4</v>
      </c>
      <c r="F37" s="187">
        <v>1705232.4</v>
      </c>
      <c r="G37" s="179">
        <v>245625.04000000004</v>
      </c>
    </row>
    <row r="38" spans="1:7" s="22" customFormat="1" ht="14.25" customHeight="1" x14ac:dyDescent="0.25">
      <c r="A38" s="183" t="s">
        <v>3325</v>
      </c>
      <c r="B38" s="187">
        <v>1148371.3600000001</v>
      </c>
      <c r="C38" s="187">
        <v>100232.45999999996</v>
      </c>
      <c r="D38" s="187">
        <v>1248603.82</v>
      </c>
      <c r="E38" s="187">
        <v>1189749.96</v>
      </c>
      <c r="F38" s="187">
        <v>1182739.1599999999</v>
      </c>
      <c r="G38" s="179">
        <v>58853.860000000102</v>
      </c>
    </row>
    <row r="39" spans="1:7" s="22" customFormat="1" ht="14.25" customHeight="1" x14ac:dyDescent="0.25">
      <c r="A39" s="183" t="s">
        <v>3326</v>
      </c>
      <c r="B39" s="187">
        <v>3962689.68</v>
      </c>
      <c r="C39" s="187">
        <v>200000</v>
      </c>
      <c r="D39" s="187">
        <v>4162689.68</v>
      </c>
      <c r="E39" s="187">
        <v>3802436.09</v>
      </c>
      <c r="F39" s="187">
        <v>3681364.45</v>
      </c>
      <c r="G39" s="179">
        <v>360253.59000000032</v>
      </c>
    </row>
    <row r="40" spans="1:7" s="22" customFormat="1" ht="14.25" customHeight="1" x14ac:dyDescent="0.25">
      <c r="A40" s="183" t="s">
        <v>3327</v>
      </c>
      <c r="B40" s="187">
        <v>7295267.7599999998</v>
      </c>
      <c r="C40" s="187">
        <v>0</v>
      </c>
      <c r="D40" s="187">
        <v>7295267.7599999998</v>
      </c>
      <c r="E40" s="187">
        <v>6827187.1900000004</v>
      </c>
      <c r="F40" s="187">
        <v>6801027.1900000004</v>
      </c>
      <c r="G40" s="179">
        <v>468080.56999999937</v>
      </c>
    </row>
    <row r="41" spans="1:7" s="22" customFormat="1" ht="14.25" customHeight="1" x14ac:dyDescent="0.25">
      <c r="A41" s="183" t="s">
        <v>3328</v>
      </c>
      <c r="B41" s="187">
        <v>3700515.56</v>
      </c>
      <c r="C41" s="187">
        <v>49824.489999999758</v>
      </c>
      <c r="D41" s="187">
        <v>3750340.05</v>
      </c>
      <c r="E41" s="187">
        <v>3487594.52</v>
      </c>
      <c r="F41" s="187">
        <v>3476123.62</v>
      </c>
      <c r="G41" s="179">
        <v>262745.5299999998</v>
      </c>
    </row>
    <row r="42" spans="1:7" s="22" customFormat="1" ht="14.25" customHeight="1" x14ac:dyDescent="0.25">
      <c r="A42" s="183" t="s">
        <v>3329</v>
      </c>
      <c r="B42" s="187">
        <v>3453268.28</v>
      </c>
      <c r="C42" s="187">
        <v>211539</v>
      </c>
      <c r="D42" s="187">
        <v>3664807.28</v>
      </c>
      <c r="E42" s="187">
        <v>3482373.61</v>
      </c>
      <c r="F42" s="187">
        <v>3457931.38</v>
      </c>
      <c r="G42" s="179">
        <v>182433.66999999993</v>
      </c>
    </row>
    <row r="43" spans="1:7" s="22" customFormat="1" ht="14.25" customHeight="1" x14ac:dyDescent="0.25">
      <c r="A43" s="183" t="s">
        <v>3330</v>
      </c>
      <c r="B43" s="187">
        <v>2199931.92</v>
      </c>
      <c r="C43" s="187">
        <v>39000</v>
      </c>
      <c r="D43" s="187">
        <v>2238931.92</v>
      </c>
      <c r="E43" s="187">
        <v>2080793.92</v>
      </c>
      <c r="F43" s="187">
        <v>2064033.13</v>
      </c>
      <c r="G43" s="179">
        <v>158138</v>
      </c>
    </row>
    <row r="44" spans="1:7" s="22" customFormat="1" ht="14.25" customHeight="1" x14ac:dyDescent="0.25">
      <c r="A44" s="183" t="s">
        <v>3331</v>
      </c>
      <c r="B44" s="187">
        <v>2173933.96</v>
      </c>
      <c r="C44" s="187">
        <v>-115500</v>
      </c>
      <c r="D44" s="187">
        <v>2058433.96</v>
      </c>
      <c r="E44" s="187">
        <v>1675359.81</v>
      </c>
      <c r="F44" s="187">
        <v>1670745.33</v>
      </c>
      <c r="G44" s="179">
        <v>383074.14999999991</v>
      </c>
    </row>
    <row r="45" spans="1:7" s="22" customFormat="1" ht="14.25" customHeight="1" x14ac:dyDescent="0.25">
      <c r="A45" s="183" t="s">
        <v>3332</v>
      </c>
      <c r="B45" s="187">
        <v>5562732.5199999996</v>
      </c>
      <c r="C45" s="187">
        <v>8652748.1900000013</v>
      </c>
      <c r="D45" s="187">
        <v>14215480.710000001</v>
      </c>
      <c r="E45" s="187">
        <v>8986348.9700000007</v>
      </c>
      <c r="F45" s="187">
        <v>7547166.8300000001</v>
      </c>
      <c r="G45" s="179">
        <v>5229131.74</v>
      </c>
    </row>
    <row r="46" spans="1:7" s="22" customFormat="1" ht="14.25" customHeight="1" x14ac:dyDescent="0.25">
      <c r="A46" s="183" t="s">
        <v>3333</v>
      </c>
      <c r="B46" s="187">
        <v>3658343.84</v>
      </c>
      <c r="C46" s="187">
        <v>0</v>
      </c>
      <c r="D46" s="187">
        <v>3658343.84</v>
      </c>
      <c r="E46" s="187">
        <v>3652916.84</v>
      </c>
      <c r="F46" s="187">
        <v>3652916.84</v>
      </c>
      <c r="G46" s="179">
        <v>5427</v>
      </c>
    </row>
    <row r="47" spans="1:7" s="22" customFormat="1" ht="14.25" customHeight="1" x14ac:dyDescent="0.25">
      <c r="A47" s="183" t="s">
        <v>3334</v>
      </c>
      <c r="B47" s="187">
        <v>502823.44</v>
      </c>
      <c r="C47" s="187">
        <v>18320</v>
      </c>
      <c r="D47" s="187">
        <v>521143.44</v>
      </c>
      <c r="E47" s="187">
        <v>476519.64</v>
      </c>
      <c r="F47" s="187">
        <v>476519.64</v>
      </c>
      <c r="G47" s="179">
        <v>44623.799999999988</v>
      </c>
    </row>
    <row r="48" spans="1:7" s="22" customFormat="1" ht="14.25" customHeight="1" x14ac:dyDescent="0.25">
      <c r="A48" s="183" t="s">
        <v>3335</v>
      </c>
      <c r="B48" s="187">
        <v>1006002.36</v>
      </c>
      <c r="C48" s="187">
        <v>7000</v>
      </c>
      <c r="D48" s="187">
        <v>1013002.36</v>
      </c>
      <c r="E48" s="187">
        <v>868583.94</v>
      </c>
      <c r="F48" s="187">
        <v>835973.41</v>
      </c>
      <c r="G48" s="179">
        <v>144418.42000000004</v>
      </c>
    </row>
    <row r="49" spans="1:7" s="22" customFormat="1" ht="14.25" customHeight="1" x14ac:dyDescent="0.25">
      <c r="A49" s="183" t="s">
        <v>3336</v>
      </c>
      <c r="B49" s="187">
        <v>934399.36</v>
      </c>
      <c r="C49" s="187">
        <v>0</v>
      </c>
      <c r="D49" s="187">
        <v>934399.36</v>
      </c>
      <c r="E49" s="187">
        <v>916109.43</v>
      </c>
      <c r="F49" s="187">
        <v>914372.92</v>
      </c>
      <c r="G49" s="179">
        <v>18289.929999999935</v>
      </c>
    </row>
    <row r="50" spans="1:7" s="22" customFormat="1" x14ac:dyDescent="0.25">
      <c r="A50" s="183" t="s">
        <v>3337</v>
      </c>
      <c r="B50" s="187">
        <v>1338243.92</v>
      </c>
      <c r="C50" s="187">
        <v>0</v>
      </c>
      <c r="D50" s="187">
        <v>1338243.92</v>
      </c>
      <c r="E50" s="187">
        <v>937542.84</v>
      </c>
      <c r="F50" s="187">
        <v>937542.84</v>
      </c>
      <c r="G50" s="179">
        <v>400701.07999999996</v>
      </c>
    </row>
    <row r="51" spans="1:7" s="22" customFormat="1" x14ac:dyDescent="0.25">
      <c r="A51" s="183" t="s">
        <v>3338</v>
      </c>
      <c r="B51" s="187">
        <v>318959.32</v>
      </c>
      <c r="C51" s="187">
        <v>0</v>
      </c>
      <c r="D51" s="187">
        <v>318959.32</v>
      </c>
      <c r="E51" s="187">
        <v>243973.47</v>
      </c>
      <c r="F51" s="187">
        <v>234841.46</v>
      </c>
      <c r="G51" s="179">
        <v>74985.850000000006</v>
      </c>
    </row>
    <row r="52" spans="1:7" s="22" customFormat="1" ht="14.25" customHeight="1" x14ac:dyDescent="0.25">
      <c r="A52" s="183" t="s">
        <v>3339</v>
      </c>
      <c r="B52" s="187">
        <v>2810561.88</v>
      </c>
      <c r="C52" s="187">
        <v>0</v>
      </c>
      <c r="D52" s="187">
        <v>2810561.88</v>
      </c>
      <c r="E52" s="187">
        <v>2379139.29</v>
      </c>
      <c r="F52" s="187">
        <v>2362903.73</v>
      </c>
      <c r="G52" s="179">
        <v>431422.58999999985</v>
      </c>
    </row>
    <row r="53" spans="1:7" s="22" customFormat="1" ht="14.25" customHeight="1" x14ac:dyDescent="0.25">
      <c r="A53" s="183" t="s">
        <v>3340</v>
      </c>
      <c r="B53" s="187">
        <v>3991016.04</v>
      </c>
      <c r="C53" s="187">
        <v>189635.2799999998</v>
      </c>
      <c r="D53" s="187">
        <v>4180651.32</v>
      </c>
      <c r="E53" s="187">
        <v>4017598.65</v>
      </c>
      <c r="F53" s="187">
        <v>4016739.65</v>
      </c>
      <c r="G53" s="179">
        <v>163052.66999999993</v>
      </c>
    </row>
    <row r="54" spans="1:7" s="22" customFormat="1" ht="14.25" customHeight="1" x14ac:dyDescent="0.25">
      <c r="A54" s="183" t="s">
        <v>3341</v>
      </c>
      <c r="B54" s="187">
        <v>774047.88</v>
      </c>
      <c r="C54" s="187">
        <v>0</v>
      </c>
      <c r="D54" s="187">
        <v>774047.88</v>
      </c>
      <c r="E54" s="187">
        <v>732637.29</v>
      </c>
      <c r="F54" s="187">
        <v>732637.29</v>
      </c>
      <c r="G54" s="179">
        <v>41410.589999999967</v>
      </c>
    </row>
    <row r="55" spans="1:7" s="22" customFormat="1" ht="14.25" customHeight="1" x14ac:dyDescent="0.25">
      <c r="A55" s="183" t="s">
        <v>3342</v>
      </c>
      <c r="B55" s="187">
        <v>386573</v>
      </c>
      <c r="C55" s="187">
        <v>0</v>
      </c>
      <c r="D55" s="187">
        <v>386573</v>
      </c>
      <c r="E55" s="187">
        <v>340167.59</v>
      </c>
      <c r="F55" s="187">
        <v>340167.59</v>
      </c>
      <c r="G55" s="179">
        <v>46405.409999999974</v>
      </c>
    </row>
    <row r="56" spans="1:7" s="22" customFormat="1" ht="14.25" customHeight="1" x14ac:dyDescent="0.25">
      <c r="A56" s="183" t="s">
        <v>3343</v>
      </c>
      <c r="B56" s="187">
        <v>13232798.800000001</v>
      </c>
      <c r="C56" s="187">
        <v>582364.71999999881</v>
      </c>
      <c r="D56" s="187">
        <v>13815163.52</v>
      </c>
      <c r="E56" s="187">
        <v>7970533.2300000004</v>
      </c>
      <c r="F56" s="187">
        <v>7361654.7999999998</v>
      </c>
      <c r="G56" s="179">
        <v>5844630.2899999991</v>
      </c>
    </row>
    <row r="57" spans="1:7" s="22" customFormat="1" ht="14.25" customHeight="1" x14ac:dyDescent="0.25">
      <c r="A57" s="183" t="s">
        <v>3344</v>
      </c>
      <c r="B57" s="187">
        <v>1408183.32</v>
      </c>
      <c r="C57" s="187">
        <v>30003</v>
      </c>
      <c r="D57" s="187">
        <v>1438186.32</v>
      </c>
      <c r="E57" s="187">
        <v>1044634.45</v>
      </c>
      <c r="F57" s="187">
        <v>1044587.96</v>
      </c>
      <c r="G57" s="179">
        <v>393551.87000000011</v>
      </c>
    </row>
    <row r="58" spans="1:7" s="22" customFormat="1" ht="14.25" customHeight="1" x14ac:dyDescent="0.25">
      <c r="A58" s="183" t="s">
        <v>3345</v>
      </c>
      <c r="B58" s="187">
        <v>14786068.560000001</v>
      </c>
      <c r="C58" s="187">
        <v>955880</v>
      </c>
      <c r="D58" s="187">
        <v>15741948.560000001</v>
      </c>
      <c r="E58" s="187">
        <v>12465731.199999999</v>
      </c>
      <c r="F58" s="187">
        <v>11325087.26</v>
      </c>
      <c r="G58" s="179">
        <v>3276217.3600000013</v>
      </c>
    </row>
    <row r="59" spans="1:7" s="22" customFormat="1" ht="14.25" customHeight="1" x14ac:dyDescent="0.25">
      <c r="A59" s="183" t="s">
        <v>3346</v>
      </c>
      <c r="B59" s="187">
        <v>1706305.2</v>
      </c>
      <c r="C59" s="187">
        <v>112600</v>
      </c>
      <c r="D59" s="187">
        <v>1818905.2</v>
      </c>
      <c r="E59" s="187">
        <v>1462423.56</v>
      </c>
      <c r="F59" s="187">
        <v>1462423.56</v>
      </c>
      <c r="G59" s="179">
        <v>356481.6399999999</v>
      </c>
    </row>
    <row r="60" spans="1:7" s="22" customFormat="1" ht="14.25" customHeight="1" x14ac:dyDescent="0.25">
      <c r="A60" s="183" t="s">
        <v>3347</v>
      </c>
      <c r="B60" s="187">
        <v>3023083.48</v>
      </c>
      <c r="C60" s="187">
        <v>92000</v>
      </c>
      <c r="D60" s="187">
        <v>3115083.48</v>
      </c>
      <c r="E60" s="187">
        <v>2999150.2</v>
      </c>
      <c r="F60" s="187">
        <v>2985172.98</v>
      </c>
      <c r="G60" s="179">
        <v>115933.2799999998</v>
      </c>
    </row>
    <row r="61" spans="1:7" s="22" customFormat="1" ht="14.25" customHeight="1" x14ac:dyDescent="0.25">
      <c r="A61" s="183" t="s">
        <v>3348</v>
      </c>
      <c r="B61" s="187">
        <v>1004833.24</v>
      </c>
      <c r="C61" s="187">
        <v>9800</v>
      </c>
      <c r="D61" s="187">
        <v>1014633.24</v>
      </c>
      <c r="E61" s="187">
        <v>992041.13</v>
      </c>
      <c r="F61" s="187">
        <v>992041.13</v>
      </c>
      <c r="G61" s="179">
        <v>22592.109999999986</v>
      </c>
    </row>
    <row r="62" spans="1:7" s="22" customFormat="1" ht="14.25" customHeight="1" x14ac:dyDescent="0.25">
      <c r="A62" s="183" t="s">
        <v>3349</v>
      </c>
      <c r="B62" s="187">
        <v>1195110.92</v>
      </c>
      <c r="C62" s="187">
        <v>2647307.11</v>
      </c>
      <c r="D62" s="187">
        <v>3842418.03</v>
      </c>
      <c r="E62" s="187">
        <v>3795534.2</v>
      </c>
      <c r="F62" s="187">
        <v>3795534.2</v>
      </c>
      <c r="G62" s="179">
        <v>46883.829999999609</v>
      </c>
    </row>
    <row r="63" spans="1:7" s="22" customFormat="1" ht="14.25" customHeight="1" x14ac:dyDescent="0.25">
      <c r="A63" s="183" t="s">
        <v>3350</v>
      </c>
      <c r="B63" s="187">
        <v>1685032.24</v>
      </c>
      <c r="C63" s="187">
        <v>20000</v>
      </c>
      <c r="D63" s="187">
        <v>1705032.24</v>
      </c>
      <c r="E63" s="187">
        <v>1556814.45</v>
      </c>
      <c r="F63" s="187">
        <v>1548528.74</v>
      </c>
      <c r="G63" s="179">
        <v>148217.79000000004</v>
      </c>
    </row>
    <row r="64" spans="1:7" s="22" customFormat="1" ht="14.25" customHeight="1" x14ac:dyDescent="0.25">
      <c r="A64" s="183" t="s">
        <v>3351</v>
      </c>
      <c r="B64" s="187">
        <v>734524.64</v>
      </c>
      <c r="C64" s="187">
        <v>0.36999999999534339</v>
      </c>
      <c r="D64" s="187">
        <v>734525.01</v>
      </c>
      <c r="E64" s="187">
        <v>684209.39</v>
      </c>
      <c r="F64" s="187">
        <v>676243.19</v>
      </c>
      <c r="G64" s="179">
        <v>50315.619999999995</v>
      </c>
    </row>
    <row r="65" spans="1:7" s="22" customFormat="1" ht="14.25" customHeight="1" x14ac:dyDescent="0.25">
      <c r="A65" s="183" t="s">
        <v>3352</v>
      </c>
      <c r="B65" s="187">
        <v>899724.16</v>
      </c>
      <c r="C65" s="187">
        <v>0</v>
      </c>
      <c r="D65" s="187">
        <v>899724.16</v>
      </c>
      <c r="E65" s="187">
        <v>651054.87</v>
      </c>
      <c r="F65" s="187">
        <v>651054.87</v>
      </c>
      <c r="G65" s="179">
        <v>248669.29000000004</v>
      </c>
    </row>
    <row r="66" spans="1:7" x14ac:dyDescent="0.25">
      <c r="A66" s="66" t="s">
        <v>678</v>
      </c>
      <c r="B66" s="185"/>
      <c r="C66" s="185"/>
      <c r="D66" s="185"/>
      <c r="E66" s="185"/>
      <c r="F66" s="185"/>
      <c r="G66" s="185"/>
    </row>
    <row r="67" spans="1:7" s="22" customFormat="1" x14ac:dyDescent="0.25">
      <c r="A67" s="52" t="s">
        <v>433</v>
      </c>
      <c r="B67" s="195">
        <f>SUM(B68:GASTO_E_FIN_01)</f>
        <v>213283387.28</v>
      </c>
      <c r="C67" s="195">
        <f>SUM(C68:GASTO_E_FIN_02)</f>
        <v>46926404.870000131</v>
      </c>
      <c r="D67" s="195">
        <f>SUM(D68:GASTO_E_FIN_03)</f>
        <v>260209792.15000013</v>
      </c>
      <c r="E67" s="195">
        <f>SUM(E68:GASTO_E_FIN_04)</f>
        <v>174832739.86999997</v>
      </c>
      <c r="F67" s="195">
        <f>SUM(F68:GASTO_E_FIN_05)</f>
        <v>162043957.12999997</v>
      </c>
      <c r="G67" s="195">
        <f>SUM(G68:GASTO_E_FIN_06)</f>
        <v>85377052.28000015</v>
      </c>
    </row>
    <row r="68" spans="1:7" s="22" customFormat="1" x14ac:dyDescent="0.25">
      <c r="A68" s="180" t="s">
        <v>3310</v>
      </c>
      <c r="B68" s="187">
        <v>15419642.310000001</v>
      </c>
      <c r="C68" s="187">
        <v>-3173086.9299999997</v>
      </c>
      <c r="D68" s="187">
        <v>12246555.380000001</v>
      </c>
      <c r="E68" s="187">
        <v>12246555.380000001</v>
      </c>
      <c r="F68" s="187">
        <v>12246555.380000001</v>
      </c>
      <c r="G68" s="179">
        <f>D68-E68</f>
        <v>0</v>
      </c>
    </row>
    <row r="69" spans="1:7" s="22" customFormat="1" x14ac:dyDescent="0.25">
      <c r="A69" s="180" t="s">
        <v>3322</v>
      </c>
      <c r="B69" s="187">
        <v>123769735.52</v>
      </c>
      <c r="C69" s="187">
        <f>28635403.56+608077.740000129</f>
        <v>29243481.300000127</v>
      </c>
      <c r="D69" s="187">
        <f>152405139.08+608077.740000129</f>
        <v>153013216.82000014</v>
      </c>
      <c r="E69" s="187">
        <v>69326300.280000001</v>
      </c>
      <c r="F69" s="187">
        <v>64049567.170000002</v>
      </c>
      <c r="G69" s="179">
        <f t="shared" ref="G69:G82" si="1">D69-E69</f>
        <v>83686916.540000141</v>
      </c>
    </row>
    <row r="70" spans="1:7" s="22" customFormat="1" x14ac:dyDescent="0.25">
      <c r="A70" s="180" t="s">
        <v>3326</v>
      </c>
      <c r="B70" s="187">
        <v>4207960</v>
      </c>
      <c r="C70" s="187">
        <v>5076844.17</v>
      </c>
      <c r="D70" s="187">
        <v>9284804.1699999999</v>
      </c>
      <c r="E70" s="187">
        <v>9284804.1699999999</v>
      </c>
      <c r="F70" s="187">
        <v>7699804.1699999999</v>
      </c>
      <c r="G70" s="179">
        <f t="shared" si="1"/>
        <v>0</v>
      </c>
    </row>
    <row r="71" spans="1:7" s="22" customFormat="1" x14ac:dyDescent="0.25">
      <c r="A71" s="180" t="s">
        <v>3327</v>
      </c>
      <c r="B71" s="187">
        <v>2000000</v>
      </c>
      <c r="C71" s="187">
        <v>-88000.010000000009</v>
      </c>
      <c r="D71" s="187">
        <v>1911999.99</v>
      </c>
      <c r="E71" s="187">
        <v>1911999.99</v>
      </c>
      <c r="F71" s="187">
        <v>1814999.99</v>
      </c>
      <c r="G71" s="179">
        <f t="shared" si="1"/>
        <v>0</v>
      </c>
    </row>
    <row r="72" spans="1:7" s="22" customFormat="1" x14ac:dyDescent="0.25">
      <c r="A72" s="180" t="s">
        <v>3331</v>
      </c>
      <c r="B72" s="187">
        <v>284040</v>
      </c>
      <c r="C72" s="187">
        <v>-39023.200000000012</v>
      </c>
      <c r="D72" s="187">
        <v>245016.8</v>
      </c>
      <c r="E72" s="187">
        <v>245016.8</v>
      </c>
      <c r="F72" s="187">
        <v>245016.8</v>
      </c>
      <c r="G72" s="179">
        <f t="shared" si="1"/>
        <v>0</v>
      </c>
    </row>
    <row r="73" spans="1:7" s="22" customFormat="1" x14ac:dyDescent="0.25">
      <c r="A73" s="180" t="s">
        <v>3332</v>
      </c>
      <c r="B73" s="187">
        <v>0</v>
      </c>
      <c r="C73" s="187">
        <v>3548208.13</v>
      </c>
      <c r="D73" s="187">
        <v>3548208.13</v>
      </c>
      <c r="E73" s="187">
        <v>2138470.98</v>
      </c>
      <c r="F73" s="187">
        <v>2138470.98</v>
      </c>
      <c r="G73" s="179">
        <f t="shared" si="1"/>
        <v>1409737.15</v>
      </c>
    </row>
    <row r="74" spans="1:7" s="22" customFormat="1" x14ac:dyDescent="0.25">
      <c r="A74" s="180" t="s">
        <v>3336</v>
      </c>
      <c r="B74" s="187">
        <v>0</v>
      </c>
      <c r="C74" s="187">
        <v>199020</v>
      </c>
      <c r="D74" s="187">
        <v>199020</v>
      </c>
      <c r="E74" s="187">
        <v>198964.88</v>
      </c>
      <c r="F74" s="187">
        <v>198964.88</v>
      </c>
      <c r="G74" s="179">
        <f t="shared" si="1"/>
        <v>55.119999999995343</v>
      </c>
    </row>
    <row r="75" spans="1:7" s="22" customFormat="1" x14ac:dyDescent="0.25">
      <c r="A75" s="180" t="s">
        <v>3343</v>
      </c>
      <c r="B75" s="187">
        <v>13510479.810000001</v>
      </c>
      <c r="C75" s="187">
        <v>1241687.17</v>
      </c>
      <c r="D75" s="187">
        <v>14752166.98</v>
      </c>
      <c r="E75" s="187">
        <v>14738428.939999999</v>
      </c>
      <c r="F75" s="187">
        <v>14076083.77</v>
      </c>
      <c r="G75" s="179">
        <f t="shared" si="1"/>
        <v>13738.040000000969</v>
      </c>
    </row>
    <row r="76" spans="1:7" s="22" customFormat="1" x14ac:dyDescent="0.25">
      <c r="A76" s="180" t="s">
        <v>3346</v>
      </c>
      <c r="B76" s="187">
        <v>0</v>
      </c>
      <c r="C76" s="187">
        <v>20000</v>
      </c>
      <c r="D76" s="187">
        <v>20000</v>
      </c>
      <c r="E76" s="187">
        <v>0</v>
      </c>
      <c r="F76" s="187">
        <v>0</v>
      </c>
      <c r="G76" s="179">
        <f t="shared" si="1"/>
        <v>20000</v>
      </c>
    </row>
    <row r="77" spans="1:7" s="22" customFormat="1" x14ac:dyDescent="0.25">
      <c r="A77" s="180" t="s">
        <v>3349</v>
      </c>
      <c r="B77" s="187">
        <v>0</v>
      </c>
      <c r="C77" s="187">
        <v>360446</v>
      </c>
      <c r="D77" s="187">
        <v>360446</v>
      </c>
      <c r="E77" s="187">
        <v>359728.62</v>
      </c>
      <c r="F77" s="187">
        <v>289728.62</v>
      </c>
      <c r="G77" s="179">
        <f t="shared" si="1"/>
        <v>717.38000000000466</v>
      </c>
    </row>
    <row r="78" spans="1:7" s="22" customFormat="1" x14ac:dyDescent="0.25">
      <c r="A78" s="180" t="s">
        <v>3353</v>
      </c>
      <c r="B78" s="187">
        <v>42665799.200000003</v>
      </c>
      <c r="C78" s="187">
        <v>8745742.5</v>
      </c>
      <c r="D78" s="187">
        <v>51411541.700000003</v>
      </c>
      <c r="E78" s="187">
        <v>51165653.649999999</v>
      </c>
      <c r="F78" s="187">
        <v>46078209.189999998</v>
      </c>
      <c r="G78" s="179">
        <f t="shared" si="1"/>
        <v>245888.05000000447</v>
      </c>
    </row>
    <row r="79" spans="1:7" s="22" customFormat="1" x14ac:dyDescent="0.25">
      <c r="A79" s="180" t="s">
        <v>3354</v>
      </c>
      <c r="B79" s="187">
        <v>2141117.7999999998</v>
      </c>
      <c r="C79" s="187">
        <v>1615268.5700000003</v>
      </c>
      <c r="D79" s="187">
        <v>3756386.37</v>
      </c>
      <c r="E79" s="187">
        <v>3756386.37</v>
      </c>
      <c r="F79" s="187">
        <v>3746226.37</v>
      </c>
      <c r="G79" s="179">
        <f t="shared" si="1"/>
        <v>0</v>
      </c>
    </row>
    <row r="80" spans="1:7" s="22" customFormat="1" x14ac:dyDescent="0.25">
      <c r="A80" s="180" t="s">
        <v>3355</v>
      </c>
      <c r="B80" s="187">
        <v>7704321.5599999996</v>
      </c>
      <c r="C80" s="187">
        <v>299582.3900000006</v>
      </c>
      <c r="D80" s="187">
        <v>8003903.9500000002</v>
      </c>
      <c r="E80" s="187">
        <v>8003903.9500000002</v>
      </c>
      <c r="F80" s="187">
        <v>8003803.9500000002</v>
      </c>
      <c r="G80" s="179">
        <f t="shared" si="1"/>
        <v>0</v>
      </c>
    </row>
    <row r="81" spans="1:7" s="22" customFormat="1" x14ac:dyDescent="0.25">
      <c r="A81" s="180" t="s">
        <v>3356</v>
      </c>
      <c r="B81" s="187">
        <v>414436</v>
      </c>
      <c r="C81" s="187">
        <v>-91158.400000000023</v>
      </c>
      <c r="D81" s="187">
        <v>323277.59999999998</v>
      </c>
      <c r="E81" s="187">
        <v>323277.59999999998</v>
      </c>
      <c r="F81" s="187">
        <v>323277.59999999998</v>
      </c>
      <c r="G81" s="179">
        <f t="shared" si="1"/>
        <v>0</v>
      </c>
    </row>
    <row r="82" spans="1:7" s="22" customFormat="1" x14ac:dyDescent="0.25">
      <c r="A82" s="180" t="s">
        <v>3357</v>
      </c>
      <c r="B82" s="187">
        <v>1165855.08</v>
      </c>
      <c r="C82" s="187">
        <v>-32606.820000000065</v>
      </c>
      <c r="D82" s="187">
        <v>1133248.26</v>
      </c>
      <c r="E82" s="187">
        <v>1133248.26</v>
      </c>
      <c r="F82" s="187">
        <v>1133248.26</v>
      </c>
      <c r="G82" s="179">
        <f t="shared" si="1"/>
        <v>0</v>
      </c>
    </row>
    <row r="83" spans="1:7" x14ac:dyDescent="0.25">
      <c r="A83" s="66" t="s">
        <v>678</v>
      </c>
      <c r="B83" s="185"/>
      <c r="C83" s="185"/>
      <c r="D83" s="185"/>
      <c r="E83" s="185"/>
      <c r="F83" s="185"/>
      <c r="G83" s="185"/>
    </row>
    <row r="84" spans="1:7" x14ac:dyDescent="0.25">
      <c r="A84" s="52" t="s">
        <v>360</v>
      </c>
      <c r="B84" s="195">
        <f>GASTO_NE_T1+GASTO_E_T1</f>
        <v>418473491.61000001</v>
      </c>
      <c r="C84" s="195">
        <f>GASTO_NE_T2+GASTO_E_T2</f>
        <v>99164769.320000127</v>
      </c>
      <c r="D84" s="195">
        <f>GASTO_NE_T3+GASTO_E_T3</f>
        <v>517638260.93000007</v>
      </c>
      <c r="E84" s="195">
        <f>GASTO_NE_T4+GASTO_E_T4</f>
        <v>384811575.08999985</v>
      </c>
      <c r="F84" s="195">
        <f>GASTO_NE_T5+GASTO_E_T5</f>
        <v>363695897.87</v>
      </c>
      <c r="G84" s="195">
        <f>GASTO_NE_T6+GASTO_E_T6</f>
        <v>132826685.84000015</v>
      </c>
    </row>
    <row r="85" spans="1:7" x14ac:dyDescent="0.25">
      <c r="A85" s="55"/>
      <c r="B85" s="250"/>
      <c r="C85" s="250"/>
      <c r="D85" s="250"/>
      <c r="E85" s="250"/>
      <c r="F85" s="250"/>
      <c r="G85" s="251"/>
    </row>
    <row r="86" spans="1:7" ht="14.25" hidden="1" x14ac:dyDescent="0.45">
      <c r="A86" s="10"/>
    </row>
  </sheetData>
  <sheetProtection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8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7">
        <f>GASTO_NE_T1</f>
        <v>205190104.32999998</v>
      </c>
      <c r="Q2" s="17">
        <f>GASTO_NE_T2</f>
        <v>52238364.449999996</v>
      </c>
      <c r="R2" s="17">
        <f>GASTO_NE_T3</f>
        <v>257428468.77999997</v>
      </c>
      <c r="S2" s="17">
        <f>GASTO_NE_T4</f>
        <v>209978835.21999988</v>
      </c>
      <c r="T2" s="17">
        <f>GASTO_NE_T5</f>
        <v>201651940.74000004</v>
      </c>
      <c r="U2" s="17">
        <f>GASTO_NE_T6</f>
        <v>47449633.559999995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7">
        <f>GASTO_E_T1</f>
        <v>213283387.28</v>
      </c>
      <c r="Q3" s="17">
        <f>GASTO_E_T2</f>
        <v>46926404.870000131</v>
      </c>
      <c r="R3" s="17">
        <f>GASTO_E_T3</f>
        <v>260209792.15000013</v>
      </c>
      <c r="S3" s="17">
        <f>GASTO_E_T4</f>
        <v>174832739.86999997</v>
      </c>
      <c r="T3" s="17">
        <f>GASTO_E_T5</f>
        <v>162043957.12999997</v>
      </c>
      <c r="U3" s="17">
        <f>GASTO_E_T6</f>
        <v>85377052.28000015</v>
      </c>
      <c r="V3" s="17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7">
        <f>TOTAL_E_T1</f>
        <v>418473491.61000001</v>
      </c>
      <c r="Q4" s="17">
        <f>TOTAL_E_T2</f>
        <v>99164769.320000127</v>
      </c>
      <c r="R4" s="17">
        <f>TOTAL_E_T3</f>
        <v>517638260.93000007</v>
      </c>
      <c r="S4" s="17">
        <f>TOTAL_E_T4</f>
        <v>384811575.08999985</v>
      </c>
      <c r="T4" s="17">
        <f>TOTAL_E_T5</f>
        <v>363695897.87</v>
      </c>
      <c r="U4" s="17">
        <f>TOTAL_E_T6</f>
        <v>132826685.84000015</v>
      </c>
      <c r="V4" s="17"/>
    </row>
    <row r="5" spans="1:25" ht="14.25" x14ac:dyDescent="0.45">
      <c r="A5" s="3"/>
      <c r="P5" s="17"/>
      <c r="Q5" s="17"/>
      <c r="R5" s="17"/>
      <c r="S5" s="17"/>
      <c r="T5" s="17"/>
      <c r="U5" s="17"/>
      <c r="V5" s="17"/>
    </row>
    <row r="6" spans="1:25" ht="14.25" x14ac:dyDescent="0.45">
      <c r="A6" s="3"/>
      <c r="P6" s="17"/>
      <c r="Q6" s="17"/>
      <c r="R6" s="17"/>
      <c r="S6" s="17"/>
      <c r="T6" s="17"/>
      <c r="U6" s="17"/>
      <c r="V6" s="17"/>
    </row>
    <row r="7" spans="1:25" ht="14.25" x14ac:dyDescent="0.45">
      <c r="A7" s="3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14.25" x14ac:dyDescent="0.45">
      <c r="A8" s="3"/>
      <c r="P8" s="17"/>
      <c r="Q8" s="17"/>
      <c r="R8" s="17"/>
      <c r="S8" s="17"/>
      <c r="T8" s="17"/>
      <c r="U8" s="17"/>
    </row>
    <row r="9" spans="1:25" ht="14.25" x14ac:dyDescent="0.45">
      <c r="A9" s="3"/>
      <c r="P9" s="17"/>
      <c r="Q9" s="17"/>
      <c r="R9" s="17"/>
      <c r="S9" s="17"/>
      <c r="T9" s="17"/>
      <c r="U9" s="17"/>
    </row>
    <row r="10" spans="1:25" ht="14.25" x14ac:dyDescent="0.45">
      <c r="A10" s="3"/>
      <c r="P10" s="17"/>
      <c r="Q10" s="17"/>
      <c r="R10" s="17"/>
      <c r="S10" s="17"/>
      <c r="T10" s="17"/>
      <c r="U10" s="17"/>
    </row>
    <row r="11" spans="1:25" ht="14.25" x14ac:dyDescent="0.45">
      <c r="A11" s="3"/>
      <c r="P11" s="17"/>
      <c r="Q11" s="17"/>
      <c r="R11" s="17"/>
      <c r="S11" s="17"/>
      <c r="T11" s="17"/>
      <c r="U11" s="17"/>
    </row>
    <row r="12" spans="1:25" ht="14.25" x14ac:dyDescent="0.45">
      <c r="A12" s="3"/>
      <c r="N12" s="19"/>
      <c r="P12" s="17"/>
      <c r="Q12" s="17"/>
      <c r="R12" s="17"/>
      <c r="S12" s="17"/>
      <c r="T12" s="17"/>
      <c r="U12" s="17"/>
    </row>
    <row r="13" spans="1:25" ht="14.25" x14ac:dyDescent="0.45">
      <c r="A13" s="3"/>
      <c r="P13" s="17"/>
      <c r="Q13" s="17"/>
      <c r="R13" s="17"/>
      <c r="S13" s="17"/>
      <c r="T13" s="17"/>
      <c r="U13" s="17"/>
    </row>
    <row r="14" spans="1:25" ht="14.25" x14ac:dyDescent="0.45">
      <c r="A14" s="3"/>
      <c r="P14" s="17"/>
      <c r="Q14" s="17"/>
      <c r="R14" s="17"/>
      <c r="S14" s="17"/>
      <c r="T14" s="17"/>
      <c r="U14" s="17"/>
    </row>
    <row r="15" spans="1:25" ht="14.25" x14ac:dyDescent="0.45">
      <c r="A15" s="3"/>
      <c r="P15" s="17"/>
      <c r="Q15" s="17"/>
      <c r="R15" s="17"/>
      <c r="S15" s="17"/>
      <c r="T15" s="17"/>
      <c r="U15" s="17"/>
    </row>
    <row r="16" spans="1:25" ht="14.25" x14ac:dyDescent="0.45">
      <c r="A16" s="3"/>
      <c r="P16" s="17"/>
      <c r="Q16" s="17"/>
      <c r="R16" s="17"/>
      <c r="S16" s="17"/>
      <c r="T16" s="17"/>
      <c r="U16" s="17"/>
    </row>
    <row r="17" spans="1:21" ht="14.25" x14ac:dyDescent="0.45">
      <c r="A17" s="3"/>
      <c r="P17" s="17"/>
      <c r="Q17" s="17"/>
      <c r="R17" s="17"/>
      <c r="S17" s="17"/>
      <c r="T17" s="17"/>
      <c r="U17" s="17"/>
    </row>
    <row r="18" spans="1:21" ht="14.25" x14ac:dyDescent="0.45">
      <c r="A18" s="3"/>
      <c r="P18" s="17"/>
      <c r="Q18" s="17"/>
      <c r="R18" s="17"/>
      <c r="S18" s="17"/>
      <c r="T18" s="17"/>
      <c r="U18" s="17"/>
    </row>
    <row r="19" spans="1:21" ht="14.25" x14ac:dyDescent="0.45">
      <c r="A19" s="3"/>
      <c r="P19" s="17"/>
      <c r="Q19" s="17"/>
      <c r="R19" s="17"/>
      <c r="S19" s="17"/>
      <c r="T19" s="17"/>
      <c r="U19" s="17"/>
    </row>
    <row r="20" spans="1:21" ht="14.25" x14ac:dyDescent="0.45">
      <c r="A20" s="3"/>
      <c r="P20" s="17"/>
      <c r="Q20" s="17"/>
      <c r="R20" s="17"/>
      <c r="S20" s="17"/>
      <c r="T20" s="17"/>
      <c r="U20" s="17"/>
    </row>
    <row r="21" spans="1:21" ht="14.25" x14ac:dyDescent="0.45">
      <c r="A21" s="3"/>
      <c r="P21" s="17"/>
      <c r="Q21" s="17"/>
      <c r="R21" s="17"/>
      <c r="S21" s="17"/>
      <c r="T21" s="17"/>
      <c r="U21" s="17"/>
    </row>
    <row r="22" spans="1:21" ht="14.25" x14ac:dyDescent="0.45">
      <c r="A22" s="3"/>
      <c r="P22" s="17"/>
      <c r="Q22" s="17"/>
      <c r="R22" s="17"/>
      <c r="S22" s="17"/>
      <c r="T22" s="17"/>
      <c r="U22" s="17"/>
    </row>
    <row r="23" spans="1:21" ht="14.25" x14ac:dyDescent="0.45">
      <c r="A23" s="3"/>
      <c r="P23" s="17"/>
      <c r="Q23" s="17"/>
      <c r="R23" s="17"/>
      <c r="S23" s="17"/>
      <c r="T23" s="17"/>
      <c r="U23" s="17"/>
    </row>
    <row r="24" spans="1:21" ht="14.25" x14ac:dyDescent="0.45">
      <c r="A24" s="3"/>
      <c r="P24" s="17"/>
      <c r="Q24" s="17"/>
      <c r="R24" s="17"/>
      <c r="S24" s="17"/>
      <c r="T24" s="17"/>
      <c r="U24" s="17"/>
    </row>
    <row r="25" spans="1:21" ht="14.25" x14ac:dyDescent="0.45">
      <c r="A25" s="3"/>
      <c r="P25" s="17"/>
      <c r="Q25" s="17"/>
      <c r="R25" s="17"/>
      <c r="S25" s="17"/>
      <c r="T25" s="17"/>
      <c r="U25" s="17"/>
    </row>
    <row r="26" spans="1:21" ht="14.25" x14ac:dyDescent="0.45">
      <c r="A26" s="3"/>
      <c r="P26" s="17"/>
      <c r="Q26" s="17"/>
      <c r="R26" s="17"/>
      <c r="S26" s="17"/>
      <c r="T26" s="17"/>
      <c r="U26" s="17"/>
    </row>
    <row r="27" spans="1:21" ht="14.25" x14ac:dyDescent="0.45">
      <c r="A27" s="3"/>
      <c r="P27" s="17"/>
      <c r="Q27" s="17"/>
      <c r="R27" s="17"/>
      <c r="S27" s="17"/>
      <c r="T27" s="17"/>
      <c r="U27" s="17"/>
    </row>
    <row r="28" spans="1:21" ht="14.25" x14ac:dyDescent="0.45">
      <c r="A28" s="3"/>
      <c r="P28" s="17"/>
      <c r="Q28" s="17"/>
      <c r="R28" s="17"/>
      <c r="S28" s="17"/>
      <c r="T28" s="17"/>
      <c r="U28" s="17"/>
    </row>
    <row r="29" spans="1:21" ht="14.25" x14ac:dyDescent="0.45">
      <c r="A29" s="3"/>
      <c r="P29" s="17"/>
      <c r="Q29" s="17"/>
      <c r="R29" s="17"/>
      <c r="S29" s="17"/>
      <c r="T29" s="17"/>
      <c r="U29" s="17"/>
    </row>
    <row r="30" spans="1:21" ht="14.25" x14ac:dyDescent="0.45">
      <c r="A30" s="3"/>
      <c r="P30" s="17"/>
      <c r="Q30" s="17"/>
      <c r="R30" s="17"/>
      <c r="S30" s="17"/>
      <c r="T30" s="17"/>
      <c r="U30" s="17"/>
    </row>
    <row r="31" spans="1:21" ht="14.25" x14ac:dyDescent="0.45">
      <c r="A31" s="3"/>
      <c r="P31" s="17"/>
      <c r="Q31" s="17"/>
      <c r="R31" s="17"/>
      <c r="S31" s="17"/>
      <c r="T31" s="17"/>
      <c r="U31" s="17"/>
    </row>
    <row r="32" spans="1:21" ht="14.25" x14ac:dyDescent="0.45">
      <c r="A32" s="3"/>
      <c r="P32" s="17"/>
      <c r="Q32" s="17"/>
      <c r="R32" s="17"/>
      <c r="S32" s="17"/>
      <c r="T32" s="17"/>
      <c r="U32" s="17"/>
    </row>
    <row r="33" spans="1:21" ht="14.25" x14ac:dyDescent="0.45">
      <c r="A33" s="3"/>
      <c r="P33" s="17"/>
      <c r="Q33" s="17"/>
      <c r="R33" s="17"/>
      <c r="S33" s="17"/>
      <c r="T33" s="17"/>
      <c r="U33" s="17"/>
    </row>
    <row r="34" spans="1:21" ht="14.25" x14ac:dyDescent="0.45">
      <c r="A34" s="3"/>
      <c r="P34" s="17"/>
      <c r="Q34" s="17"/>
      <c r="R34" s="17"/>
      <c r="S34" s="17"/>
      <c r="T34" s="17"/>
      <c r="U34" s="17"/>
    </row>
    <row r="35" spans="1:21" ht="14.25" x14ac:dyDescent="0.45">
      <c r="A35" s="3"/>
      <c r="P35" s="17"/>
      <c r="Q35" s="17"/>
      <c r="R35" s="17"/>
      <c r="S35" s="17"/>
      <c r="T35" s="17"/>
      <c r="U35" s="17"/>
    </row>
    <row r="36" spans="1:21" ht="14.25" x14ac:dyDescent="0.45">
      <c r="A36" s="3"/>
      <c r="P36" s="17"/>
      <c r="Q36" s="17"/>
      <c r="R36" s="17"/>
      <c r="S36" s="17"/>
      <c r="T36" s="17"/>
      <c r="U36" s="17"/>
    </row>
    <row r="37" spans="1:21" x14ac:dyDescent="0.25">
      <c r="A37" s="3"/>
      <c r="P37" s="17"/>
      <c r="Q37" s="17"/>
      <c r="R37" s="17"/>
      <c r="S37" s="17"/>
      <c r="T37" s="17"/>
      <c r="U37" s="17"/>
    </row>
    <row r="38" spans="1:21" x14ac:dyDescent="0.25">
      <c r="A38" s="3"/>
      <c r="P38" s="17"/>
      <c r="Q38" s="17"/>
      <c r="R38" s="17"/>
      <c r="S38" s="17"/>
      <c r="T38" s="17"/>
      <c r="U38" s="17"/>
    </row>
    <row r="39" spans="1:21" x14ac:dyDescent="0.25">
      <c r="A39" s="3"/>
      <c r="P39" s="17"/>
      <c r="Q39" s="17"/>
      <c r="R39" s="17"/>
      <c r="S39" s="17"/>
      <c r="T39" s="17"/>
      <c r="U39" s="17"/>
    </row>
    <row r="40" spans="1:21" x14ac:dyDescent="0.25">
      <c r="A40" s="3"/>
      <c r="P40" s="17"/>
      <c r="Q40" s="17"/>
      <c r="R40" s="17"/>
      <c r="S40" s="17"/>
      <c r="T40" s="17"/>
      <c r="U40" s="17"/>
    </row>
    <row r="41" spans="1:21" x14ac:dyDescent="0.25">
      <c r="A41" s="3"/>
      <c r="P41" s="17"/>
      <c r="Q41" s="17"/>
      <c r="R41" s="17"/>
      <c r="S41" s="17"/>
      <c r="T41" s="17"/>
      <c r="U41" s="17"/>
    </row>
    <row r="42" spans="1:21" x14ac:dyDescent="0.25">
      <c r="A42" s="3"/>
      <c r="P42" s="17"/>
      <c r="Q42" s="17"/>
      <c r="R42" s="17"/>
      <c r="S42" s="17"/>
      <c r="T42" s="17"/>
      <c r="U42" s="17"/>
    </row>
    <row r="43" spans="1:21" x14ac:dyDescent="0.25">
      <c r="A43" s="3"/>
      <c r="P43" s="17"/>
      <c r="Q43" s="17"/>
      <c r="R43" s="17"/>
      <c r="S43" s="17"/>
      <c r="T43" s="17"/>
      <c r="U43" s="17"/>
    </row>
    <row r="44" spans="1:21" x14ac:dyDescent="0.25">
      <c r="A44" s="3"/>
      <c r="P44" s="17"/>
      <c r="Q44" s="17"/>
      <c r="R44" s="17"/>
      <c r="S44" s="17"/>
      <c r="T44" s="17"/>
      <c r="U44" s="17"/>
    </row>
    <row r="45" spans="1:21" x14ac:dyDescent="0.25">
      <c r="A45" s="3"/>
      <c r="P45" s="17"/>
      <c r="Q45" s="17"/>
      <c r="R45" s="17"/>
      <c r="S45" s="17"/>
      <c r="T45" s="17"/>
      <c r="U45" s="17"/>
    </row>
    <row r="46" spans="1:21" x14ac:dyDescent="0.25">
      <c r="A46" s="3"/>
      <c r="P46" s="17"/>
      <c r="Q46" s="17"/>
      <c r="R46" s="17"/>
      <c r="S46" s="17"/>
      <c r="T46" s="17"/>
      <c r="U46" s="17"/>
    </row>
    <row r="47" spans="1:21" x14ac:dyDescent="0.25">
      <c r="A47" s="3"/>
      <c r="P47" s="17"/>
      <c r="Q47" s="17"/>
      <c r="R47" s="17"/>
      <c r="S47" s="17"/>
      <c r="T47" s="17"/>
      <c r="U47" s="17"/>
    </row>
    <row r="48" spans="1:21" x14ac:dyDescent="0.25">
      <c r="A48" s="3"/>
      <c r="P48" s="17"/>
      <c r="Q48" s="17"/>
      <c r="R48" s="17"/>
      <c r="S48" s="17"/>
      <c r="T48" s="17"/>
      <c r="U48" s="17"/>
    </row>
    <row r="49" spans="1:21" x14ac:dyDescent="0.25">
      <c r="A49" s="3"/>
      <c r="P49" s="17"/>
      <c r="Q49" s="17"/>
      <c r="R49" s="17"/>
      <c r="S49" s="17"/>
      <c r="T49" s="17"/>
      <c r="U49" s="17"/>
    </row>
    <row r="50" spans="1:21" x14ac:dyDescent="0.25">
      <c r="A50" s="3"/>
      <c r="P50" s="17"/>
      <c r="Q50" s="17"/>
      <c r="R50" s="17"/>
      <c r="S50" s="17"/>
      <c r="T50" s="17"/>
      <c r="U50" s="17"/>
    </row>
    <row r="51" spans="1:21" x14ac:dyDescent="0.25">
      <c r="A51" s="3"/>
      <c r="P51" s="17"/>
      <c r="Q51" s="17"/>
      <c r="R51" s="17"/>
      <c r="S51" s="17"/>
      <c r="T51" s="17"/>
      <c r="U51" s="17"/>
    </row>
    <row r="52" spans="1:21" x14ac:dyDescent="0.25">
      <c r="A52" s="3"/>
      <c r="P52" s="17"/>
      <c r="Q52" s="17"/>
      <c r="R52" s="17"/>
      <c r="S52" s="17"/>
      <c r="T52" s="17"/>
      <c r="U52" s="17"/>
    </row>
    <row r="53" spans="1:21" x14ac:dyDescent="0.25">
      <c r="A53" s="3"/>
      <c r="P53" s="17"/>
      <c r="Q53" s="17"/>
      <c r="R53" s="17"/>
      <c r="S53" s="17"/>
      <c r="T53" s="17"/>
      <c r="U53" s="17"/>
    </row>
    <row r="54" spans="1:21" x14ac:dyDescent="0.25">
      <c r="A54" s="3"/>
      <c r="P54" s="17"/>
      <c r="Q54" s="17"/>
      <c r="R54" s="17"/>
      <c r="S54" s="17"/>
      <c r="T54" s="17"/>
      <c r="U54" s="17"/>
    </row>
    <row r="55" spans="1:21" x14ac:dyDescent="0.25">
      <c r="A55" s="3"/>
      <c r="P55" s="17"/>
      <c r="Q55" s="17"/>
      <c r="R55" s="17"/>
      <c r="S55" s="17"/>
      <c r="T55" s="17"/>
      <c r="U55" s="17"/>
    </row>
    <row r="56" spans="1:21" x14ac:dyDescent="0.25">
      <c r="A56" s="3"/>
      <c r="P56" s="17"/>
      <c r="Q56" s="17"/>
      <c r="R56" s="17"/>
      <c r="S56" s="17"/>
      <c r="T56" s="17"/>
      <c r="U56" s="17"/>
    </row>
    <row r="57" spans="1:21" x14ac:dyDescent="0.25">
      <c r="A57" s="3"/>
      <c r="P57" s="17"/>
      <c r="Q57" s="17"/>
      <c r="R57" s="17"/>
      <c r="S57" s="17"/>
      <c r="T57" s="17"/>
      <c r="U57" s="17"/>
    </row>
    <row r="58" spans="1:21" x14ac:dyDescent="0.25">
      <c r="A58" s="3"/>
      <c r="P58" s="17"/>
      <c r="Q58" s="17"/>
      <c r="R58" s="17"/>
      <c r="S58" s="17"/>
      <c r="T58" s="17"/>
      <c r="U58" s="17"/>
    </row>
    <row r="59" spans="1:21" x14ac:dyDescent="0.25">
      <c r="A59" s="3"/>
      <c r="P59" s="17"/>
      <c r="Q59" s="17"/>
      <c r="R59" s="17"/>
      <c r="S59" s="17"/>
      <c r="T59" s="17"/>
      <c r="U59" s="17"/>
    </row>
    <row r="60" spans="1:21" x14ac:dyDescent="0.25">
      <c r="A60" s="3"/>
      <c r="P60" s="17"/>
      <c r="Q60" s="17"/>
      <c r="R60" s="17"/>
      <c r="S60" s="17"/>
      <c r="T60" s="17"/>
      <c r="U60" s="17"/>
    </row>
    <row r="61" spans="1:21" x14ac:dyDescent="0.25">
      <c r="A61" s="3"/>
      <c r="P61" s="17"/>
      <c r="Q61" s="17"/>
      <c r="R61" s="17"/>
      <c r="S61" s="17"/>
      <c r="T61" s="17"/>
      <c r="U61" s="17"/>
    </row>
    <row r="62" spans="1:21" x14ac:dyDescent="0.25">
      <c r="A62" s="3"/>
      <c r="P62" s="17"/>
      <c r="Q62" s="17"/>
      <c r="R62" s="17"/>
      <c r="S62" s="17"/>
      <c r="T62" s="17"/>
      <c r="U62" s="17"/>
    </row>
    <row r="63" spans="1:21" x14ac:dyDescent="0.25">
      <c r="A63" s="3"/>
      <c r="P63" s="17"/>
      <c r="Q63" s="17"/>
      <c r="R63" s="17"/>
      <c r="S63" s="17"/>
      <c r="T63" s="17"/>
      <c r="U63" s="17"/>
    </row>
    <row r="64" spans="1:21" x14ac:dyDescent="0.25">
      <c r="A64" s="3"/>
      <c r="P64" s="17"/>
      <c r="Q64" s="17"/>
      <c r="R64" s="17"/>
      <c r="S64" s="17"/>
      <c r="T64" s="17"/>
      <c r="U64" s="17"/>
    </row>
    <row r="65" spans="1:21" x14ac:dyDescent="0.25">
      <c r="A65" s="3"/>
      <c r="P65" s="17"/>
      <c r="Q65" s="17"/>
      <c r="R65" s="17"/>
      <c r="S65" s="17"/>
      <c r="T65" s="17"/>
      <c r="U65" s="17"/>
    </row>
    <row r="66" spans="1:21" x14ac:dyDescent="0.25">
      <c r="A66" s="3"/>
      <c r="P66" s="17"/>
      <c r="Q66" s="17"/>
      <c r="R66" s="17"/>
      <c r="S66" s="17"/>
      <c r="T66" s="17"/>
      <c r="U66" s="17"/>
    </row>
    <row r="67" spans="1:21" x14ac:dyDescent="0.25">
      <c r="A67" s="3"/>
      <c r="P67" s="17"/>
      <c r="Q67" s="17"/>
      <c r="R67" s="17"/>
      <c r="S67" s="17"/>
      <c r="T67" s="17"/>
      <c r="U67" s="17"/>
    </row>
    <row r="68" spans="1:21" x14ac:dyDescent="0.25">
      <c r="A68" s="3"/>
      <c r="P68" s="17"/>
      <c r="Q68" s="17"/>
      <c r="R68" s="17"/>
      <c r="S68" s="17"/>
      <c r="T68" s="17"/>
      <c r="U68" s="17"/>
    </row>
    <row r="69" spans="1:21" x14ac:dyDescent="0.25">
      <c r="A69" s="3"/>
      <c r="P69" s="17"/>
      <c r="Q69" s="17"/>
      <c r="R69" s="17"/>
      <c r="S69" s="17"/>
      <c r="T69" s="17"/>
      <c r="U69" s="17"/>
    </row>
    <row r="70" spans="1:21" x14ac:dyDescent="0.25">
      <c r="A70" s="3"/>
      <c r="P70" s="17"/>
      <c r="Q70" s="17"/>
      <c r="R70" s="17"/>
      <c r="S70" s="17"/>
      <c r="T70" s="17"/>
      <c r="U70" s="17"/>
    </row>
    <row r="71" spans="1:21" x14ac:dyDescent="0.25">
      <c r="A71" s="3"/>
      <c r="P71" s="17"/>
      <c r="Q71" s="17"/>
      <c r="R71" s="17"/>
      <c r="S71" s="17"/>
      <c r="T71" s="17"/>
      <c r="U71" s="17"/>
    </row>
    <row r="72" spans="1:21" x14ac:dyDescent="0.25">
      <c r="A72" s="3"/>
      <c r="P72" s="17"/>
      <c r="Q72" s="17"/>
      <c r="R72" s="17"/>
      <c r="S72" s="17"/>
      <c r="T72" s="17"/>
      <c r="U72" s="17"/>
    </row>
    <row r="73" spans="1:21" x14ac:dyDescent="0.25">
      <c r="A73" s="3"/>
      <c r="P73" s="17"/>
      <c r="Q73" s="17"/>
      <c r="R73" s="17"/>
      <c r="S73" s="17"/>
      <c r="T73" s="17"/>
      <c r="U73" s="17"/>
    </row>
    <row r="74" spans="1:21" x14ac:dyDescent="0.25">
      <c r="A74" s="3"/>
      <c r="P74" s="17"/>
      <c r="Q74" s="17"/>
      <c r="R74" s="17"/>
      <c r="S74" s="17"/>
      <c r="T74" s="17"/>
      <c r="U74" s="17"/>
    </row>
    <row r="75" spans="1:21" x14ac:dyDescent="0.25">
      <c r="A75" s="3"/>
      <c r="P75" s="17"/>
      <c r="Q75" s="17"/>
      <c r="R75" s="17"/>
      <c r="S75" s="17"/>
      <c r="T75" s="17"/>
      <c r="U75" s="17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336" t="s">
        <v>3281</v>
      </c>
      <c r="B1" s="337"/>
      <c r="C1" s="337"/>
      <c r="D1" s="337"/>
      <c r="E1" s="337"/>
      <c r="F1" s="337"/>
      <c r="G1" s="337"/>
    </row>
    <row r="2" spans="1:7" x14ac:dyDescent="0.25">
      <c r="A2" s="308" t="str">
        <f>ENTE_PUBLICO_A</f>
        <v>Municipio de Valle de Santiago, Gto., Gobierno del Estado de Guanajuato (a)</v>
      </c>
      <c r="B2" s="309"/>
      <c r="C2" s="309"/>
      <c r="D2" s="309"/>
      <c r="E2" s="309"/>
      <c r="F2" s="309"/>
      <c r="G2" s="310"/>
    </row>
    <row r="3" spans="1:7" x14ac:dyDescent="0.25">
      <c r="A3" s="311" t="s">
        <v>396</v>
      </c>
      <c r="B3" s="312"/>
      <c r="C3" s="312"/>
      <c r="D3" s="312"/>
      <c r="E3" s="312"/>
      <c r="F3" s="312"/>
      <c r="G3" s="313"/>
    </row>
    <row r="4" spans="1:7" x14ac:dyDescent="0.25">
      <c r="A4" s="311" t="s">
        <v>397</v>
      </c>
      <c r="B4" s="312"/>
      <c r="C4" s="312"/>
      <c r="D4" s="312"/>
      <c r="E4" s="312"/>
      <c r="F4" s="312"/>
      <c r="G4" s="313"/>
    </row>
    <row r="5" spans="1:7" x14ac:dyDescent="0.25">
      <c r="A5" s="314" t="str">
        <f>TRIMESTRE</f>
        <v>Del 1 de enero al 31 de diciembre de 2019 (b)</v>
      </c>
      <c r="B5" s="315"/>
      <c r="C5" s="315"/>
      <c r="D5" s="315"/>
      <c r="E5" s="315"/>
      <c r="F5" s="315"/>
      <c r="G5" s="316"/>
    </row>
    <row r="6" spans="1:7" x14ac:dyDescent="0.25">
      <c r="A6" s="317" t="s">
        <v>118</v>
      </c>
      <c r="B6" s="318"/>
      <c r="C6" s="318"/>
      <c r="D6" s="318"/>
      <c r="E6" s="318"/>
      <c r="F6" s="318"/>
      <c r="G6" s="319"/>
    </row>
    <row r="7" spans="1:7" x14ac:dyDescent="0.25">
      <c r="A7" s="312" t="s">
        <v>0</v>
      </c>
      <c r="B7" s="317" t="s">
        <v>279</v>
      </c>
      <c r="C7" s="318"/>
      <c r="D7" s="318"/>
      <c r="E7" s="318"/>
      <c r="F7" s="319"/>
      <c r="G7" s="329" t="s">
        <v>3278</v>
      </c>
    </row>
    <row r="8" spans="1:7" ht="30.75" customHeight="1" x14ac:dyDescent="0.25">
      <c r="A8" s="312"/>
      <c r="B8" s="43" t="s">
        <v>281</v>
      </c>
      <c r="C8" s="42" t="s">
        <v>362</v>
      </c>
      <c r="D8" s="43" t="s">
        <v>283</v>
      </c>
      <c r="E8" s="43" t="s">
        <v>167</v>
      </c>
      <c r="F8" s="44" t="s">
        <v>185</v>
      </c>
      <c r="G8" s="328"/>
    </row>
    <row r="9" spans="1:7" x14ac:dyDescent="0.25">
      <c r="A9" s="49" t="s">
        <v>363</v>
      </c>
      <c r="B9" s="181">
        <f t="shared" ref="B9:G9" si="0">SUM(B10,B19,B27,B37)</f>
        <v>205190104.32999998</v>
      </c>
      <c r="C9" s="181">
        <f t="shared" si="0"/>
        <v>52238364.450000003</v>
      </c>
      <c r="D9" s="181">
        <f t="shared" si="0"/>
        <v>257428468.78</v>
      </c>
      <c r="E9" s="181">
        <f t="shared" si="0"/>
        <v>209978835.22</v>
      </c>
      <c r="F9" s="181">
        <f t="shared" si="0"/>
        <v>201651940.74000001</v>
      </c>
      <c r="G9" s="181">
        <f t="shared" si="0"/>
        <v>47449633.559999995</v>
      </c>
    </row>
    <row r="10" spans="1:7" x14ac:dyDescent="0.25">
      <c r="A10" s="50" t="s">
        <v>364</v>
      </c>
      <c r="B10" s="223">
        <f>SUM(B11:B18)</f>
        <v>132626224.49000001</v>
      </c>
      <c r="C10" s="223">
        <f>SUM(C11:C18)</f>
        <v>-1970293.919999999</v>
      </c>
      <c r="D10" s="223">
        <f>SUM(D11:D18)</f>
        <v>130655930.56999999</v>
      </c>
      <c r="E10" s="223">
        <f>SUM(E11:E18)</f>
        <v>105825978.48</v>
      </c>
      <c r="F10" s="223">
        <f>SUM(F11:F18)</f>
        <v>100954021.20000002</v>
      </c>
      <c r="G10" s="182">
        <f>D10-E10</f>
        <v>24829952.089999989</v>
      </c>
    </row>
    <row r="11" spans="1:7" x14ac:dyDescent="0.25">
      <c r="A11" s="59" t="s">
        <v>365</v>
      </c>
      <c r="B11" s="227">
        <v>13187616.74</v>
      </c>
      <c r="C11" s="227">
        <v>220000</v>
      </c>
      <c r="D11" s="226">
        <v>13407616.74</v>
      </c>
      <c r="E11" s="227">
        <v>12764991.060000001</v>
      </c>
      <c r="F11" s="227">
        <v>12743447.869999999</v>
      </c>
      <c r="G11" s="182">
        <f t="shared" ref="G11:G27" si="1">D11-E11</f>
        <v>642625.6799999997</v>
      </c>
    </row>
    <row r="12" spans="1:7" ht="14.25" customHeight="1" x14ac:dyDescent="0.25">
      <c r="A12" s="59" t="s">
        <v>366</v>
      </c>
      <c r="B12" s="227">
        <v>452480.96</v>
      </c>
      <c r="C12" s="227">
        <v>1</v>
      </c>
      <c r="D12" s="226">
        <v>452481.96</v>
      </c>
      <c r="E12" s="227">
        <v>452080.65</v>
      </c>
      <c r="F12" s="227">
        <v>449850.82</v>
      </c>
      <c r="G12" s="182">
        <f t="shared" si="1"/>
        <v>401.30999999999767</v>
      </c>
    </row>
    <row r="13" spans="1:7" x14ac:dyDescent="0.25">
      <c r="A13" s="59" t="s">
        <v>367</v>
      </c>
      <c r="B13" s="227">
        <v>38014284.030000001</v>
      </c>
      <c r="C13" s="227">
        <v>3996530.39</v>
      </c>
      <c r="D13" s="226">
        <v>42010814.420000002</v>
      </c>
      <c r="E13" s="227">
        <v>29552909.969999999</v>
      </c>
      <c r="F13" s="227">
        <v>28388669.449999999</v>
      </c>
      <c r="G13" s="182">
        <f t="shared" si="1"/>
        <v>12457904.450000003</v>
      </c>
    </row>
    <row r="14" spans="1:7" ht="14.25" customHeight="1" x14ac:dyDescent="0.25">
      <c r="A14" s="59" t="s">
        <v>368</v>
      </c>
      <c r="B14" s="226">
        <v>0</v>
      </c>
      <c r="C14" s="226">
        <v>0</v>
      </c>
      <c r="D14" s="226">
        <v>0</v>
      </c>
      <c r="E14" s="226">
        <v>0</v>
      </c>
      <c r="F14" s="226">
        <v>0</v>
      </c>
      <c r="G14" s="182">
        <f t="shared" si="1"/>
        <v>0</v>
      </c>
    </row>
    <row r="15" spans="1:7" ht="14.25" customHeight="1" x14ac:dyDescent="0.25">
      <c r="A15" s="59" t="s">
        <v>369</v>
      </c>
      <c r="B15" s="227">
        <v>63003887.759999998</v>
      </c>
      <c r="C15" s="227">
        <v>-7475709.3099999996</v>
      </c>
      <c r="D15" s="226">
        <v>55528178.449999996</v>
      </c>
      <c r="E15" s="227">
        <v>46334511.219999999</v>
      </c>
      <c r="F15" s="227">
        <v>43597788.600000001</v>
      </c>
      <c r="G15" s="182">
        <f t="shared" si="1"/>
        <v>9193667.2299999967</v>
      </c>
    </row>
    <row r="16" spans="1:7" ht="14.25" customHeight="1" x14ac:dyDescent="0.25">
      <c r="A16" s="59" t="s">
        <v>370</v>
      </c>
      <c r="B16" s="226">
        <v>0</v>
      </c>
      <c r="C16" s="226">
        <v>0</v>
      </c>
      <c r="D16" s="226">
        <v>0</v>
      </c>
      <c r="E16" s="226">
        <v>0</v>
      </c>
      <c r="F16" s="226">
        <v>0</v>
      </c>
      <c r="G16" s="182">
        <f t="shared" si="1"/>
        <v>0</v>
      </c>
    </row>
    <row r="17" spans="1:7" x14ac:dyDescent="0.25">
      <c r="A17" s="59" t="s">
        <v>371</v>
      </c>
      <c r="B17" s="226">
        <v>0</v>
      </c>
      <c r="C17" s="226">
        <v>0</v>
      </c>
      <c r="D17" s="226">
        <v>0</v>
      </c>
      <c r="E17" s="226">
        <v>0</v>
      </c>
      <c r="F17" s="226">
        <v>0</v>
      </c>
      <c r="G17" s="182">
        <f t="shared" si="1"/>
        <v>0</v>
      </c>
    </row>
    <row r="18" spans="1:7" ht="14.25" customHeight="1" x14ac:dyDescent="0.25">
      <c r="A18" s="59" t="s">
        <v>372</v>
      </c>
      <c r="B18" s="227">
        <v>17967955</v>
      </c>
      <c r="C18" s="227">
        <v>1288884</v>
      </c>
      <c r="D18" s="226">
        <v>19256839</v>
      </c>
      <c r="E18" s="227">
        <v>16721485.58</v>
      </c>
      <c r="F18" s="227">
        <v>15774264.460000001</v>
      </c>
      <c r="G18" s="182">
        <f t="shared" si="1"/>
        <v>2535353.42</v>
      </c>
    </row>
    <row r="19" spans="1:7" x14ac:dyDescent="0.25">
      <c r="A19" s="50" t="s">
        <v>373</v>
      </c>
      <c r="B19" s="223">
        <f>SUM(B20:B26)</f>
        <v>66269448.959999993</v>
      </c>
      <c r="C19" s="223">
        <f>SUM(C20:C26)</f>
        <v>47772730.350000001</v>
      </c>
      <c r="D19" s="223">
        <f>SUM(D20:D26)</f>
        <v>114042179.31</v>
      </c>
      <c r="E19" s="223">
        <f>SUM(E20:E26)</f>
        <v>94686011.969999999</v>
      </c>
      <c r="F19" s="223">
        <f>SUM(F20:F26)</f>
        <v>92301564.280000001</v>
      </c>
      <c r="G19" s="182">
        <f t="shared" si="1"/>
        <v>19356167.340000004</v>
      </c>
    </row>
    <row r="20" spans="1:7" x14ac:dyDescent="0.25">
      <c r="A20" s="59" t="s">
        <v>374</v>
      </c>
      <c r="B20" s="231">
        <v>8980300</v>
      </c>
      <c r="C20" s="231">
        <v>1007125.13</v>
      </c>
      <c r="D20" s="230">
        <v>9987425.1300000008</v>
      </c>
      <c r="E20" s="231">
        <v>8384001.6399999997</v>
      </c>
      <c r="F20" s="231">
        <v>8349555.9299999997</v>
      </c>
      <c r="G20" s="182">
        <f t="shared" si="1"/>
        <v>1603423.4900000012</v>
      </c>
    </row>
    <row r="21" spans="1:7" x14ac:dyDescent="0.25">
      <c r="A21" s="59" t="s">
        <v>375</v>
      </c>
      <c r="B21" s="231">
        <v>35193165.119999997</v>
      </c>
      <c r="C21" s="231">
        <v>45310809.619999997</v>
      </c>
      <c r="D21" s="230">
        <v>80503974.739999995</v>
      </c>
      <c r="E21" s="231">
        <v>64541582.039999999</v>
      </c>
      <c r="F21" s="231">
        <v>62529695.289999999</v>
      </c>
      <c r="G21" s="182">
        <f t="shared" si="1"/>
        <v>15962392.699999996</v>
      </c>
    </row>
    <row r="22" spans="1:7" x14ac:dyDescent="0.25">
      <c r="A22" s="59" t="s">
        <v>376</v>
      </c>
      <c r="B22" s="231">
        <v>502823.44</v>
      </c>
      <c r="C22" s="231">
        <v>18320</v>
      </c>
      <c r="D22" s="230">
        <v>521143.44</v>
      </c>
      <c r="E22" s="231">
        <v>476519.64</v>
      </c>
      <c r="F22" s="231">
        <v>476519.64</v>
      </c>
      <c r="G22" s="182">
        <f t="shared" si="1"/>
        <v>44623.799999999988</v>
      </c>
    </row>
    <row r="23" spans="1:7" x14ac:dyDescent="0.25">
      <c r="A23" s="59" t="s">
        <v>377</v>
      </c>
      <c r="B23" s="231">
        <v>10517745</v>
      </c>
      <c r="C23" s="231">
        <v>860341.81</v>
      </c>
      <c r="D23" s="230">
        <v>11378086.810000001</v>
      </c>
      <c r="E23" s="231">
        <v>10303515.109999999</v>
      </c>
      <c r="F23" s="231">
        <v>10281571.689999999</v>
      </c>
      <c r="G23" s="182">
        <f t="shared" si="1"/>
        <v>1074571.7000000011</v>
      </c>
    </row>
    <row r="24" spans="1:7" x14ac:dyDescent="0.25">
      <c r="A24" s="59" t="s">
        <v>378</v>
      </c>
      <c r="B24" s="231">
        <v>3991016.04</v>
      </c>
      <c r="C24" s="231">
        <v>286785.28000000003</v>
      </c>
      <c r="D24" s="230">
        <v>4277801.32</v>
      </c>
      <c r="E24" s="231">
        <v>4017598.65</v>
      </c>
      <c r="F24" s="231">
        <v>4016739.65</v>
      </c>
      <c r="G24" s="182">
        <f t="shared" si="1"/>
        <v>260202.67000000039</v>
      </c>
    </row>
    <row r="25" spans="1:7" x14ac:dyDescent="0.25">
      <c r="A25" s="59" t="s">
        <v>379</v>
      </c>
      <c r="B25" s="231">
        <v>7084399.3600000003</v>
      </c>
      <c r="C25" s="231">
        <v>289348.51</v>
      </c>
      <c r="D25" s="230">
        <v>7373747.8700000001</v>
      </c>
      <c r="E25" s="231">
        <v>6962794.8899999997</v>
      </c>
      <c r="F25" s="231">
        <v>6647482.0800000001</v>
      </c>
      <c r="G25" s="182">
        <f t="shared" si="1"/>
        <v>410952.98000000045</v>
      </c>
    </row>
    <row r="26" spans="1:7" x14ac:dyDescent="0.25">
      <c r="A26" s="59" t="s">
        <v>380</v>
      </c>
      <c r="B26" s="230">
        <v>0</v>
      </c>
      <c r="C26" s="230">
        <v>0</v>
      </c>
      <c r="D26" s="230">
        <v>0</v>
      </c>
      <c r="E26" s="230">
        <v>0</v>
      </c>
      <c r="F26" s="230">
        <v>0</v>
      </c>
      <c r="G26" s="182">
        <f t="shared" si="1"/>
        <v>0</v>
      </c>
    </row>
    <row r="27" spans="1:7" x14ac:dyDescent="0.25">
      <c r="A27" s="50" t="s">
        <v>381</v>
      </c>
      <c r="B27" s="223">
        <f>SUM(B28:B36)</f>
        <v>6294430.8799999999</v>
      </c>
      <c r="C27" s="223">
        <f>SUM(C28:C36)</f>
        <v>6435928.0199999996</v>
      </c>
      <c r="D27" s="223">
        <f>SUM(D28:D36)</f>
        <v>12730358.9</v>
      </c>
      <c r="E27" s="223">
        <f>SUM(E28:E36)</f>
        <v>9466844.7699999996</v>
      </c>
      <c r="F27" s="223">
        <f>SUM(F28:F36)</f>
        <v>8396355.2599999998</v>
      </c>
      <c r="G27" s="182">
        <f t="shared" si="1"/>
        <v>3263514.1300000008</v>
      </c>
    </row>
    <row r="28" spans="1:7" x14ac:dyDescent="0.25">
      <c r="A28" s="63" t="s">
        <v>382</v>
      </c>
      <c r="B28" s="242">
        <v>5099319.96</v>
      </c>
      <c r="C28" s="242">
        <v>57500</v>
      </c>
      <c r="D28" s="241">
        <v>5156819.96</v>
      </c>
      <c r="E28" s="242">
        <v>4564471.32</v>
      </c>
      <c r="F28" s="242">
        <v>4544071.8099999996</v>
      </c>
      <c r="G28" s="241">
        <v>592348.63999999966</v>
      </c>
    </row>
    <row r="29" spans="1:7" x14ac:dyDescent="0.25">
      <c r="A29" s="59" t="s">
        <v>383</v>
      </c>
      <c r="B29" s="242">
        <v>0</v>
      </c>
      <c r="C29" s="242">
        <v>6378428.0199999996</v>
      </c>
      <c r="D29" s="241">
        <v>6378428.0199999996</v>
      </c>
      <c r="E29" s="242">
        <v>3754146.36</v>
      </c>
      <c r="F29" s="242">
        <v>2704056.36</v>
      </c>
      <c r="G29" s="241">
        <v>2624281.6599999997</v>
      </c>
    </row>
    <row r="30" spans="1:7" x14ac:dyDescent="0.25">
      <c r="A30" s="59" t="s">
        <v>384</v>
      </c>
      <c r="B30" s="241">
        <v>0</v>
      </c>
      <c r="C30" s="241">
        <v>0</v>
      </c>
      <c r="D30" s="241">
        <v>0</v>
      </c>
      <c r="E30" s="241">
        <v>0</v>
      </c>
      <c r="F30" s="241">
        <v>0</v>
      </c>
      <c r="G30" s="241">
        <v>0</v>
      </c>
    </row>
    <row r="31" spans="1:7" x14ac:dyDescent="0.25">
      <c r="A31" s="59" t="s">
        <v>385</v>
      </c>
      <c r="B31" s="241">
        <v>0</v>
      </c>
      <c r="C31" s="241">
        <v>0</v>
      </c>
      <c r="D31" s="241">
        <v>0</v>
      </c>
      <c r="E31" s="241">
        <v>0</v>
      </c>
      <c r="F31" s="241">
        <v>0</v>
      </c>
      <c r="G31" s="241">
        <v>0</v>
      </c>
    </row>
    <row r="32" spans="1:7" x14ac:dyDescent="0.25">
      <c r="A32" s="59" t="s">
        <v>386</v>
      </c>
      <c r="B32" s="241">
        <v>0</v>
      </c>
      <c r="C32" s="241">
        <v>0</v>
      </c>
      <c r="D32" s="241">
        <v>0</v>
      </c>
      <c r="E32" s="241">
        <v>0</v>
      </c>
      <c r="F32" s="241">
        <v>0</v>
      </c>
      <c r="G32" s="241">
        <v>0</v>
      </c>
    </row>
    <row r="33" spans="1:7" x14ac:dyDescent="0.25">
      <c r="A33" s="59" t="s">
        <v>387</v>
      </c>
      <c r="B33" s="241">
        <v>0</v>
      </c>
      <c r="C33" s="241">
        <v>0</v>
      </c>
      <c r="D33" s="241">
        <v>0</v>
      </c>
      <c r="E33" s="241">
        <v>0</v>
      </c>
      <c r="F33" s="241">
        <v>0</v>
      </c>
      <c r="G33" s="241">
        <v>0</v>
      </c>
    </row>
    <row r="34" spans="1:7" x14ac:dyDescent="0.25">
      <c r="A34" s="59" t="s">
        <v>388</v>
      </c>
      <c r="B34" s="242">
        <v>1195110.92</v>
      </c>
      <c r="C34" s="242">
        <v>0</v>
      </c>
      <c r="D34" s="241">
        <v>1195110.92</v>
      </c>
      <c r="E34" s="242">
        <v>1148227.0900000001</v>
      </c>
      <c r="F34" s="242">
        <v>1148227.0900000001</v>
      </c>
      <c r="G34" s="241">
        <v>46883.829999999842</v>
      </c>
    </row>
    <row r="35" spans="1:7" x14ac:dyDescent="0.25">
      <c r="A35" s="59" t="s">
        <v>389</v>
      </c>
      <c r="B35" s="241">
        <v>0</v>
      </c>
      <c r="C35" s="241">
        <v>0</v>
      </c>
      <c r="D35" s="241">
        <v>0</v>
      </c>
      <c r="E35" s="241">
        <v>0</v>
      </c>
      <c r="F35" s="241">
        <v>0</v>
      </c>
      <c r="G35" s="241">
        <v>0</v>
      </c>
    </row>
    <row r="36" spans="1:7" x14ac:dyDescent="0.25">
      <c r="A36" s="59" t="s">
        <v>390</v>
      </c>
      <c r="B36" s="241">
        <v>0</v>
      </c>
      <c r="C36" s="241">
        <v>0</v>
      </c>
      <c r="D36" s="241">
        <v>0</v>
      </c>
      <c r="E36" s="241">
        <v>0</v>
      </c>
      <c r="F36" s="241">
        <v>0</v>
      </c>
      <c r="G36" s="241">
        <v>0</v>
      </c>
    </row>
    <row r="37" spans="1:7" ht="30" x14ac:dyDescent="0.25">
      <c r="A37" s="60" t="s">
        <v>398</v>
      </c>
      <c r="B37" s="223">
        <f t="shared" ref="B37:G37" si="2">SUM(B38:B41)</f>
        <v>0</v>
      </c>
      <c r="C37" s="223">
        <f t="shared" si="2"/>
        <v>0</v>
      </c>
      <c r="D37" s="223">
        <f t="shared" si="2"/>
        <v>0</v>
      </c>
      <c r="E37" s="223">
        <f t="shared" si="2"/>
        <v>0</v>
      </c>
      <c r="F37" s="223">
        <f t="shared" si="2"/>
        <v>0</v>
      </c>
      <c r="G37" s="223">
        <f t="shared" si="2"/>
        <v>0</v>
      </c>
    </row>
    <row r="38" spans="1:7" x14ac:dyDescent="0.25">
      <c r="A38" s="63" t="s">
        <v>391</v>
      </c>
      <c r="B38" s="232">
        <v>0</v>
      </c>
      <c r="C38" s="232">
        <v>0</v>
      </c>
      <c r="D38" s="232">
        <v>0</v>
      </c>
      <c r="E38" s="232">
        <v>0</v>
      </c>
      <c r="F38" s="232">
        <v>0</v>
      </c>
      <c r="G38" s="182">
        <f>D38-E38</f>
        <v>0</v>
      </c>
    </row>
    <row r="39" spans="1:7" ht="30" x14ac:dyDescent="0.25">
      <c r="A39" s="63" t="s">
        <v>392</v>
      </c>
      <c r="B39" s="232">
        <v>0</v>
      </c>
      <c r="C39" s="232">
        <v>0</v>
      </c>
      <c r="D39" s="232">
        <v>0</v>
      </c>
      <c r="E39" s="232">
        <v>0</v>
      </c>
      <c r="F39" s="232">
        <v>0</v>
      </c>
      <c r="G39" s="182">
        <f>D39-E39</f>
        <v>0</v>
      </c>
    </row>
    <row r="40" spans="1:7" x14ac:dyDescent="0.25">
      <c r="A40" s="63" t="s">
        <v>393</v>
      </c>
      <c r="B40" s="232">
        <v>0</v>
      </c>
      <c r="C40" s="232">
        <v>0</v>
      </c>
      <c r="D40" s="232">
        <v>0</v>
      </c>
      <c r="E40" s="232">
        <v>0</v>
      </c>
      <c r="F40" s="232">
        <v>0</v>
      </c>
      <c r="G40" s="182">
        <f>D40-E40</f>
        <v>0</v>
      </c>
    </row>
    <row r="41" spans="1:7" x14ac:dyDescent="0.25">
      <c r="A41" s="63" t="s">
        <v>394</v>
      </c>
      <c r="B41" s="232">
        <v>0</v>
      </c>
      <c r="C41" s="232">
        <v>0</v>
      </c>
      <c r="D41" s="232">
        <v>0</v>
      </c>
      <c r="E41" s="232">
        <v>0</v>
      </c>
      <c r="F41" s="232">
        <v>0</v>
      </c>
      <c r="G41" s="182">
        <f>D41-E41</f>
        <v>0</v>
      </c>
    </row>
    <row r="42" spans="1:7" x14ac:dyDescent="0.25">
      <c r="A42" s="63"/>
      <c r="B42" s="64"/>
      <c r="C42" s="64"/>
      <c r="D42" s="64"/>
      <c r="E42" s="64"/>
      <c r="F42" s="64"/>
      <c r="G42" s="64"/>
    </row>
    <row r="43" spans="1:7" x14ac:dyDescent="0.25">
      <c r="A43" s="52" t="s">
        <v>395</v>
      </c>
      <c r="B43" s="186">
        <f t="shared" ref="B43:G43" si="3">SUM(B44,B53,B61,B71)</f>
        <v>213283387.28</v>
      </c>
      <c r="C43" s="186">
        <f t="shared" si="3"/>
        <v>46926404.870000005</v>
      </c>
      <c r="D43" s="186">
        <f t="shared" si="3"/>
        <v>260209792.14999998</v>
      </c>
      <c r="E43" s="186">
        <f t="shared" si="3"/>
        <v>174832739.86999997</v>
      </c>
      <c r="F43" s="186">
        <f t="shared" si="3"/>
        <v>162043957.13</v>
      </c>
      <c r="G43" s="186">
        <f t="shared" si="3"/>
        <v>85377052.280000016</v>
      </c>
    </row>
    <row r="44" spans="1:7" x14ac:dyDescent="0.25">
      <c r="A44" s="50" t="s">
        <v>430</v>
      </c>
      <c r="B44" s="182">
        <f t="shared" ref="B44:G44" si="4">SUM(B45:B52)</f>
        <v>79914508.920000002</v>
      </c>
      <c r="C44" s="182">
        <f t="shared" si="4"/>
        <v>8771232.4199999999</v>
      </c>
      <c r="D44" s="182">
        <f t="shared" si="4"/>
        <v>88685741.340000004</v>
      </c>
      <c r="E44" s="182">
        <f t="shared" si="4"/>
        <v>88426115.25</v>
      </c>
      <c r="F44" s="182">
        <f t="shared" si="4"/>
        <v>82666065.620000005</v>
      </c>
      <c r="G44" s="182">
        <f t="shared" si="4"/>
        <v>259626.09000000544</v>
      </c>
    </row>
    <row r="45" spans="1:7" x14ac:dyDescent="0.25">
      <c r="A45" s="63" t="s">
        <v>365</v>
      </c>
      <c r="B45" s="233">
        <v>0</v>
      </c>
      <c r="C45" s="233">
        <v>0</v>
      </c>
      <c r="D45" s="233">
        <v>0</v>
      </c>
      <c r="E45" s="233">
        <v>0</v>
      </c>
      <c r="F45" s="233">
        <v>0</v>
      </c>
      <c r="G45" s="233">
        <v>0</v>
      </c>
    </row>
    <row r="46" spans="1:7" x14ac:dyDescent="0.25">
      <c r="A46" s="63" t="s">
        <v>366</v>
      </c>
      <c r="B46" s="233">
        <v>0</v>
      </c>
      <c r="C46" s="233">
        <v>0</v>
      </c>
      <c r="D46" s="233">
        <v>0</v>
      </c>
      <c r="E46" s="233">
        <v>0</v>
      </c>
      <c r="F46" s="233">
        <v>0</v>
      </c>
      <c r="G46" s="233">
        <v>0</v>
      </c>
    </row>
    <row r="47" spans="1:7" x14ac:dyDescent="0.25">
      <c r="A47" s="63" t="s">
        <v>367</v>
      </c>
      <c r="B47" s="234">
        <v>13510479.810000001</v>
      </c>
      <c r="C47" s="234">
        <v>1241687.17</v>
      </c>
      <c r="D47" s="233">
        <v>14752166.98</v>
      </c>
      <c r="E47" s="234">
        <v>14738428.939999999</v>
      </c>
      <c r="F47" s="234">
        <v>14076083.77</v>
      </c>
      <c r="G47" s="233">
        <v>13738.040000000969</v>
      </c>
    </row>
    <row r="48" spans="1:7" x14ac:dyDescent="0.25">
      <c r="A48" s="63" t="s">
        <v>368</v>
      </c>
      <c r="B48" s="233">
        <v>0</v>
      </c>
      <c r="C48" s="233">
        <v>0</v>
      </c>
      <c r="D48" s="233">
        <v>0</v>
      </c>
      <c r="E48" s="233">
        <v>0</v>
      </c>
      <c r="F48" s="233">
        <v>0</v>
      </c>
      <c r="G48" s="233">
        <v>0</v>
      </c>
    </row>
    <row r="49" spans="1:7" x14ac:dyDescent="0.25">
      <c r="A49" s="63" t="s">
        <v>369</v>
      </c>
      <c r="B49" s="234">
        <v>12312499.470000001</v>
      </c>
      <c r="C49" s="234">
        <v>-3007282.99</v>
      </c>
      <c r="D49" s="233">
        <v>9305216.4800000004</v>
      </c>
      <c r="E49" s="234">
        <v>9305216.4800000004</v>
      </c>
      <c r="F49" s="234">
        <v>9305216.4800000004</v>
      </c>
      <c r="G49" s="233">
        <v>0</v>
      </c>
    </row>
    <row r="50" spans="1:7" x14ac:dyDescent="0.25">
      <c r="A50" s="63" t="s">
        <v>370</v>
      </c>
      <c r="B50" s="233">
        <v>0</v>
      </c>
      <c r="C50" s="233">
        <v>0</v>
      </c>
      <c r="D50" s="233">
        <v>0</v>
      </c>
      <c r="E50" s="233">
        <v>0</v>
      </c>
      <c r="F50" s="233">
        <v>0</v>
      </c>
      <c r="G50" s="233">
        <v>0</v>
      </c>
    </row>
    <row r="51" spans="1:7" x14ac:dyDescent="0.25">
      <c r="A51" s="63" t="s">
        <v>371</v>
      </c>
      <c r="B51" s="234">
        <v>54091529.640000001</v>
      </c>
      <c r="C51" s="234">
        <v>10536828.24</v>
      </c>
      <c r="D51" s="233">
        <v>64628357.880000003</v>
      </c>
      <c r="E51" s="234">
        <v>64382469.829999998</v>
      </c>
      <c r="F51" s="234">
        <v>59284765.369999997</v>
      </c>
      <c r="G51" s="233">
        <v>245888.05000000447</v>
      </c>
    </row>
    <row r="52" spans="1:7" x14ac:dyDescent="0.25">
      <c r="A52" s="63" t="s">
        <v>372</v>
      </c>
      <c r="B52" s="233">
        <v>0</v>
      </c>
      <c r="C52" s="233">
        <v>0</v>
      </c>
      <c r="D52" s="233">
        <v>0</v>
      </c>
      <c r="E52" s="233">
        <v>0</v>
      </c>
      <c r="F52" s="233">
        <v>0</v>
      </c>
      <c r="G52" s="233">
        <v>0</v>
      </c>
    </row>
    <row r="53" spans="1:7" x14ac:dyDescent="0.25">
      <c r="A53" s="50" t="s">
        <v>373</v>
      </c>
      <c r="B53" s="223">
        <f t="shared" ref="B53:G53" si="5">SUM(B54:B60)</f>
        <v>130261735.52</v>
      </c>
      <c r="C53" s="223">
        <f t="shared" si="5"/>
        <v>34726360.289999999</v>
      </c>
      <c r="D53" s="223">
        <f t="shared" si="5"/>
        <v>164988095.80999997</v>
      </c>
      <c r="E53" s="223">
        <f t="shared" si="5"/>
        <v>80889458.549999982</v>
      </c>
      <c r="F53" s="223">
        <f t="shared" si="5"/>
        <v>73930725.439999983</v>
      </c>
      <c r="G53" s="223">
        <f t="shared" si="5"/>
        <v>84098637.260000005</v>
      </c>
    </row>
    <row r="54" spans="1:7" x14ac:dyDescent="0.25">
      <c r="A54" s="63" t="s">
        <v>374</v>
      </c>
      <c r="B54" s="236">
        <v>2000000</v>
      </c>
      <c r="C54" s="236">
        <v>5593417.4800000004</v>
      </c>
      <c r="D54" s="235">
        <v>7593417.4800000004</v>
      </c>
      <c r="E54" s="236">
        <v>4346723.84</v>
      </c>
      <c r="F54" s="236">
        <v>4249723.84</v>
      </c>
      <c r="G54" s="235">
        <v>3246693.6400000006</v>
      </c>
    </row>
    <row r="55" spans="1:7" x14ac:dyDescent="0.25">
      <c r="A55" s="63" t="s">
        <v>375</v>
      </c>
      <c r="B55" s="236">
        <v>128261735.52</v>
      </c>
      <c r="C55" s="236">
        <v>18759979.82</v>
      </c>
      <c r="D55" s="235">
        <v>147021715.34</v>
      </c>
      <c r="E55" s="236">
        <v>70487959.459999993</v>
      </c>
      <c r="F55" s="236">
        <v>63626226.350000001</v>
      </c>
      <c r="G55" s="235">
        <v>76533755.88000001</v>
      </c>
    </row>
    <row r="56" spans="1:7" x14ac:dyDescent="0.25">
      <c r="A56" s="63" t="s">
        <v>376</v>
      </c>
      <c r="B56" s="235">
        <v>0</v>
      </c>
      <c r="C56" s="235">
        <v>0</v>
      </c>
      <c r="D56" s="235">
        <v>0</v>
      </c>
      <c r="E56" s="235">
        <v>0</v>
      </c>
      <c r="F56" s="235">
        <v>0</v>
      </c>
      <c r="G56" s="235">
        <v>0</v>
      </c>
    </row>
    <row r="57" spans="1:7" x14ac:dyDescent="0.25">
      <c r="A57" s="45" t="s">
        <v>377</v>
      </c>
      <c r="B57" s="236">
        <v>0</v>
      </c>
      <c r="C57" s="236">
        <v>2672541.3199999998</v>
      </c>
      <c r="D57" s="235">
        <v>2672541.3199999998</v>
      </c>
      <c r="E57" s="236">
        <v>1702417.77</v>
      </c>
      <c r="F57" s="236">
        <v>1702417.77</v>
      </c>
      <c r="G57" s="235">
        <v>970123.54999999981</v>
      </c>
    </row>
    <row r="58" spans="1:7" x14ac:dyDescent="0.25">
      <c r="A58" s="63" t="s">
        <v>378</v>
      </c>
      <c r="B58" s="236">
        <v>0</v>
      </c>
      <c r="C58" s="236">
        <v>7501401.6699999999</v>
      </c>
      <c r="D58" s="235">
        <v>7501401.6699999999</v>
      </c>
      <c r="E58" s="236">
        <v>4153392.6</v>
      </c>
      <c r="F58" s="236">
        <v>4153392.6</v>
      </c>
      <c r="G58" s="235">
        <v>3348009.07</v>
      </c>
    </row>
    <row r="59" spans="1:7" x14ac:dyDescent="0.25">
      <c r="A59" s="63" t="s">
        <v>379</v>
      </c>
      <c r="B59" s="235">
        <v>0</v>
      </c>
      <c r="C59" s="235">
        <v>0</v>
      </c>
      <c r="D59" s="235">
        <v>0</v>
      </c>
      <c r="E59" s="235">
        <v>0</v>
      </c>
      <c r="F59" s="235">
        <v>0</v>
      </c>
      <c r="G59" s="235">
        <v>0</v>
      </c>
    </row>
    <row r="60" spans="1:7" x14ac:dyDescent="0.25">
      <c r="A60" s="63" t="s">
        <v>380</v>
      </c>
      <c r="B60" s="236">
        <v>0</v>
      </c>
      <c r="C60" s="236">
        <v>199020</v>
      </c>
      <c r="D60" s="235">
        <v>199020</v>
      </c>
      <c r="E60" s="236">
        <v>198964.88</v>
      </c>
      <c r="F60" s="236">
        <v>198964.88</v>
      </c>
      <c r="G60" s="235">
        <v>55.119999999995343</v>
      </c>
    </row>
    <row r="61" spans="1:7" x14ac:dyDescent="0.25">
      <c r="A61" s="50" t="s">
        <v>381</v>
      </c>
      <c r="B61" s="223">
        <f t="shared" ref="B61:G61" si="6">SUM(B62:B70)</f>
        <v>0</v>
      </c>
      <c r="C61" s="223">
        <f t="shared" si="6"/>
        <v>3594616.1</v>
      </c>
      <c r="D61" s="223">
        <f t="shared" si="6"/>
        <v>3594616.1</v>
      </c>
      <c r="E61" s="223">
        <f t="shared" si="6"/>
        <v>2575827.17</v>
      </c>
      <c r="F61" s="223">
        <f t="shared" si="6"/>
        <v>2505827.17</v>
      </c>
      <c r="G61" s="223">
        <f t="shared" si="6"/>
        <v>1018788.9300000003</v>
      </c>
    </row>
    <row r="62" spans="1:7" x14ac:dyDescent="0.25">
      <c r="A62" s="63" t="s">
        <v>382</v>
      </c>
      <c r="B62" s="237">
        <v>0</v>
      </c>
      <c r="C62" s="237">
        <v>0</v>
      </c>
      <c r="D62" s="237">
        <v>0</v>
      </c>
      <c r="E62" s="237">
        <v>0</v>
      </c>
      <c r="F62" s="237">
        <v>0</v>
      </c>
      <c r="G62" s="237">
        <v>0</v>
      </c>
    </row>
    <row r="63" spans="1:7" x14ac:dyDescent="0.25">
      <c r="A63" s="63" t="s">
        <v>383</v>
      </c>
      <c r="B63" s="238">
        <v>0</v>
      </c>
      <c r="C63" s="238">
        <v>3234170.1</v>
      </c>
      <c r="D63" s="237">
        <v>3234170.1</v>
      </c>
      <c r="E63" s="238">
        <v>2216098.5499999998</v>
      </c>
      <c r="F63" s="238">
        <v>2216098.5499999998</v>
      </c>
      <c r="G63" s="237">
        <v>1018071.5500000003</v>
      </c>
    </row>
    <row r="64" spans="1:7" x14ac:dyDescent="0.25">
      <c r="A64" s="63" t="s">
        <v>384</v>
      </c>
      <c r="B64" s="237">
        <v>0</v>
      </c>
      <c r="C64" s="237">
        <v>0</v>
      </c>
      <c r="D64" s="237">
        <v>0</v>
      </c>
      <c r="E64" s="237">
        <v>0</v>
      </c>
      <c r="F64" s="237">
        <v>0</v>
      </c>
      <c r="G64" s="237">
        <v>0</v>
      </c>
    </row>
    <row r="65" spans="1:8" x14ac:dyDescent="0.25">
      <c r="A65" s="63" t="s">
        <v>385</v>
      </c>
      <c r="B65" s="237">
        <v>0</v>
      </c>
      <c r="C65" s="237">
        <v>0</v>
      </c>
      <c r="D65" s="237">
        <v>0</v>
      </c>
      <c r="E65" s="237">
        <v>0</v>
      </c>
      <c r="F65" s="237">
        <v>0</v>
      </c>
      <c r="G65" s="237">
        <v>0</v>
      </c>
    </row>
    <row r="66" spans="1:8" x14ac:dyDescent="0.25">
      <c r="A66" s="63" t="s">
        <v>386</v>
      </c>
      <c r="B66" s="238">
        <v>0</v>
      </c>
      <c r="C66" s="238">
        <v>0</v>
      </c>
      <c r="D66" s="237">
        <v>0</v>
      </c>
      <c r="E66" s="238">
        <v>0</v>
      </c>
      <c r="F66" s="238">
        <v>0</v>
      </c>
      <c r="G66" s="237">
        <v>0</v>
      </c>
    </row>
    <row r="67" spans="1:8" x14ac:dyDescent="0.25">
      <c r="A67" s="63" t="s">
        <v>387</v>
      </c>
      <c r="B67" s="237">
        <v>0</v>
      </c>
      <c r="C67" s="237">
        <v>0</v>
      </c>
      <c r="D67" s="237">
        <v>0</v>
      </c>
      <c r="E67" s="237">
        <v>0</v>
      </c>
      <c r="F67" s="237">
        <v>0</v>
      </c>
      <c r="G67" s="237">
        <v>0</v>
      </c>
    </row>
    <row r="68" spans="1:8" x14ac:dyDescent="0.25">
      <c r="A68" s="63" t="s">
        <v>388</v>
      </c>
      <c r="B68" s="238">
        <v>0</v>
      </c>
      <c r="C68" s="238">
        <v>360446</v>
      </c>
      <c r="D68" s="237">
        <v>360446</v>
      </c>
      <c r="E68" s="238">
        <v>359728.62</v>
      </c>
      <c r="F68" s="238">
        <v>289728.62</v>
      </c>
      <c r="G68" s="237">
        <v>717.38000000000466</v>
      </c>
    </row>
    <row r="69" spans="1:8" x14ac:dyDescent="0.25">
      <c r="A69" s="63" t="s">
        <v>389</v>
      </c>
      <c r="B69" s="237">
        <v>0</v>
      </c>
      <c r="C69" s="237">
        <v>0</v>
      </c>
      <c r="D69" s="237">
        <v>0</v>
      </c>
      <c r="E69" s="237">
        <v>0</v>
      </c>
      <c r="F69" s="237">
        <v>0</v>
      </c>
      <c r="G69" s="237">
        <v>0</v>
      </c>
    </row>
    <row r="70" spans="1:8" x14ac:dyDescent="0.25">
      <c r="A70" s="63" t="s">
        <v>390</v>
      </c>
      <c r="B70" s="237">
        <v>0</v>
      </c>
      <c r="C70" s="237">
        <v>0</v>
      </c>
      <c r="D70" s="237">
        <v>0</v>
      </c>
      <c r="E70" s="237">
        <v>0</v>
      </c>
      <c r="F70" s="237">
        <v>0</v>
      </c>
      <c r="G70" s="237">
        <v>0</v>
      </c>
    </row>
    <row r="71" spans="1:8" x14ac:dyDescent="0.25">
      <c r="A71" s="60" t="s">
        <v>3291</v>
      </c>
      <c r="B71" s="184">
        <f t="shared" ref="B71:G71" si="7">SUM(B72:B75)</f>
        <v>3107142.84</v>
      </c>
      <c r="C71" s="184">
        <f t="shared" si="7"/>
        <v>-165803.94</v>
      </c>
      <c r="D71" s="184">
        <f t="shared" si="7"/>
        <v>2941338.9</v>
      </c>
      <c r="E71" s="184">
        <f t="shared" si="7"/>
        <v>2941338.9</v>
      </c>
      <c r="F71" s="184">
        <f t="shared" si="7"/>
        <v>2941338.9</v>
      </c>
      <c r="G71" s="184">
        <f t="shared" si="7"/>
        <v>0</v>
      </c>
    </row>
    <row r="72" spans="1:8" x14ac:dyDescent="0.25">
      <c r="A72" s="63" t="s">
        <v>391</v>
      </c>
      <c r="B72" s="240">
        <v>3107142.84</v>
      </c>
      <c r="C72" s="240">
        <v>-165803.94</v>
      </c>
      <c r="D72" s="239">
        <v>2941338.9</v>
      </c>
      <c r="E72" s="240">
        <v>2941338.9</v>
      </c>
      <c r="F72" s="240">
        <v>2941338.9</v>
      </c>
      <c r="G72" s="239">
        <v>0</v>
      </c>
    </row>
    <row r="73" spans="1:8" ht="30" x14ac:dyDescent="0.25">
      <c r="A73" s="63" t="s">
        <v>392</v>
      </c>
      <c r="B73" s="239">
        <v>0</v>
      </c>
      <c r="C73" s="239">
        <v>0</v>
      </c>
      <c r="D73" s="239">
        <v>0</v>
      </c>
      <c r="E73" s="239">
        <v>0</v>
      </c>
      <c r="F73" s="239">
        <v>0</v>
      </c>
      <c r="G73" s="239">
        <v>0</v>
      </c>
    </row>
    <row r="74" spans="1:8" x14ac:dyDescent="0.25">
      <c r="A74" s="63" t="s">
        <v>393</v>
      </c>
      <c r="B74" s="239">
        <v>0</v>
      </c>
      <c r="C74" s="239">
        <v>0</v>
      </c>
      <c r="D74" s="239">
        <v>0</v>
      </c>
      <c r="E74" s="239">
        <v>0</v>
      </c>
      <c r="F74" s="239">
        <v>0</v>
      </c>
      <c r="G74" s="239">
        <v>0</v>
      </c>
    </row>
    <row r="75" spans="1:8" x14ac:dyDescent="0.25">
      <c r="A75" s="63" t="s">
        <v>394</v>
      </c>
      <c r="B75" s="239">
        <v>0</v>
      </c>
      <c r="C75" s="239">
        <v>0</v>
      </c>
      <c r="D75" s="239">
        <v>0</v>
      </c>
      <c r="E75" s="239">
        <v>0</v>
      </c>
      <c r="F75" s="239">
        <v>0</v>
      </c>
      <c r="G75" s="239">
        <v>0</v>
      </c>
    </row>
    <row r="76" spans="1:8" x14ac:dyDescent="0.25">
      <c r="A76" s="51"/>
      <c r="B76" s="65"/>
      <c r="C76" s="65"/>
      <c r="D76" s="65"/>
      <c r="E76" s="65"/>
      <c r="F76" s="65"/>
      <c r="G76" s="65"/>
    </row>
    <row r="77" spans="1:8" x14ac:dyDescent="0.25">
      <c r="A77" s="52" t="s">
        <v>360</v>
      </c>
      <c r="B77" s="186">
        <f t="shared" ref="B77:G77" si="8">B43+B9</f>
        <v>418473491.61000001</v>
      </c>
      <c r="C77" s="186">
        <f t="shared" si="8"/>
        <v>99164769.320000008</v>
      </c>
      <c r="D77" s="186">
        <f t="shared" si="8"/>
        <v>517638260.92999995</v>
      </c>
      <c r="E77" s="186">
        <f t="shared" si="8"/>
        <v>384811575.08999997</v>
      </c>
      <c r="F77" s="186">
        <f t="shared" si="8"/>
        <v>363695897.87</v>
      </c>
      <c r="G77" s="186">
        <f t="shared" si="8"/>
        <v>132826685.84</v>
      </c>
    </row>
    <row r="78" spans="1:8" x14ac:dyDescent="0.25">
      <c r="A78" s="55"/>
      <c r="B78" s="46"/>
      <c r="C78" s="46"/>
      <c r="D78" s="46"/>
      <c r="E78" s="46"/>
      <c r="F78" s="46"/>
      <c r="G78" s="46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7">
        <f>'Formato 6 c)'!B9</f>
        <v>205190104.32999998</v>
      </c>
      <c r="Q2" s="17">
        <f>'Formato 6 c)'!C9</f>
        <v>52238364.450000003</v>
      </c>
      <c r="R2" s="17">
        <f>'Formato 6 c)'!D9</f>
        <v>257428468.78</v>
      </c>
      <c r="S2" s="17">
        <f>'Formato 6 c)'!E9</f>
        <v>209978835.22</v>
      </c>
      <c r="T2" s="17">
        <f>'Formato 6 c)'!F9</f>
        <v>201651940.74000001</v>
      </c>
      <c r="U2" s="17">
        <f>'Formato 6 c)'!G9</f>
        <v>47449633.559999995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7">
        <f>'Formato 6 c)'!B10</f>
        <v>132626224.49000001</v>
      </c>
      <c r="Q3" s="17">
        <f>'Formato 6 c)'!C10</f>
        <v>-1970293.919999999</v>
      </c>
      <c r="R3" s="17">
        <f>'Formato 6 c)'!D10</f>
        <v>130655930.56999999</v>
      </c>
      <c r="S3" s="17">
        <f>'Formato 6 c)'!E10</f>
        <v>105825978.48</v>
      </c>
      <c r="T3" s="17">
        <f>'Formato 6 c)'!F10</f>
        <v>100954021.20000002</v>
      </c>
      <c r="U3" s="17">
        <f>'Formato 6 c)'!G10</f>
        <v>24829952.089999989</v>
      </c>
      <c r="V3" s="17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7">
        <f>'Formato 6 c)'!B11</f>
        <v>13187616.74</v>
      </c>
      <c r="Q4" s="17">
        <f>'Formato 6 c)'!C11</f>
        <v>220000</v>
      </c>
      <c r="R4" s="17">
        <f>'Formato 6 c)'!D11</f>
        <v>13407616.74</v>
      </c>
      <c r="S4" s="17">
        <f>'Formato 6 c)'!E11</f>
        <v>12764991.060000001</v>
      </c>
      <c r="T4" s="17">
        <f>'Formato 6 c)'!F11</f>
        <v>12743447.869999999</v>
      </c>
      <c r="U4" s="17">
        <f>'Formato 6 c)'!G11</f>
        <v>642625.6799999997</v>
      </c>
      <c r="V4" s="17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7">
        <f>'Formato 6 c)'!B12</f>
        <v>452480.96</v>
      </c>
      <c r="Q5" s="17">
        <f>'Formato 6 c)'!C12</f>
        <v>1</v>
      </c>
      <c r="R5" s="17">
        <f>'Formato 6 c)'!D12</f>
        <v>452481.96</v>
      </c>
      <c r="S5" s="17">
        <f>'Formato 6 c)'!E12</f>
        <v>452080.65</v>
      </c>
      <c r="T5" s="17">
        <f>'Formato 6 c)'!F12</f>
        <v>449850.82</v>
      </c>
      <c r="U5" s="17">
        <f>'Formato 6 c)'!G12</f>
        <v>401.30999999999767</v>
      </c>
      <c r="V5" s="17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7">
        <f>'Formato 6 c)'!B13</f>
        <v>38014284.030000001</v>
      </c>
      <c r="Q6" s="17">
        <f>'Formato 6 c)'!C13</f>
        <v>3996530.39</v>
      </c>
      <c r="R6" s="17">
        <f>'Formato 6 c)'!D13</f>
        <v>42010814.420000002</v>
      </c>
      <c r="S6" s="17">
        <f>'Formato 6 c)'!E13</f>
        <v>29552909.969999999</v>
      </c>
      <c r="T6" s="17">
        <f>'Formato 6 c)'!F13</f>
        <v>28388669.449999999</v>
      </c>
      <c r="U6" s="17">
        <f>'Formato 6 c)'!G13</f>
        <v>12457904.450000003</v>
      </c>
      <c r="V6" s="17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7">
        <f>'Formato 6 c)'!B14</f>
        <v>0</v>
      </c>
      <c r="Q7" s="17">
        <f>'Formato 6 c)'!C14</f>
        <v>0</v>
      </c>
      <c r="R7" s="17">
        <f>'Formato 6 c)'!D14</f>
        <v>0</v>
      </c>
      <c r="S7" s="17">
        <f>'Formato 6 c)'!E14</f>
        <v>0</v>
      </c>
      <c r="T7" s="17">
        <f>'Formato 6 c)'!F14</f>
        <v>0</v>
      </c>
      <c r="U7" s="17">
        <f>'Formato 6 c)'!G14</f>
        <v>0</v>
      </c>
      <c r="V7" s="17"/>
      <c r="W7" s="17"/>
      <c r="X7" s="17"/>
      <c r="Y7" s="17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7">
        <f>'Formato 6 c)'!B15</f>
        <v>63003887.759999998</v>
      </c>
      <c r="Q8" s="17">
        <f>'Formato 6 c)'!C15</f>
        <v>-7475709.3099999996</v>
      </c>
      <c r="R8" s="17">
        <f>'Formato 6 c)'!D15</f>
        <v>55528178.449999996</v>
      </c>
      <c r="S8" s="17">
        <f>'Formato 6 c)'!E15</f>
        <v>46334511.219999999</v>
      </c>
      <c r="T8" s="17">
        <f>'Formato 6 c)'!F15</f>
        <v>43597788.600000001</v>
      </c>
      <c r="U8" s="17">
        <f>'Formato 6 c)'!G15</f>
        <v>9193667.2299999967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7">
        <f>'Formato 6 c)'!B16</f>
        <v>0</v>
      </c>
      <c r="Q9" s="17">
        <f>'Formato 6 c)'!C16</f>
        <v>0</v>
      </c>
      <c r="R9" s="17">
        <f>'Formato 6 c)'!D16</f>
        <v>0</v>
      </c>
      <c r="S9" s="17">
        <f>'Formato 6 c)'!E16</f>
        <v>0</v>
      </c>
      <c r="T9" s="17">
        <f>'Formato 6 c)'!F16</f>
        <v>0</v>
      </c>
      <c r="U9" s="17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7">
        <f>'Formato 6 c)'!B17</f>
        <v>0</v>
      </c>
      <c r="Q10" s="17">
        <f>'Formato 6 c)'!C17</f>
        <v>0</v>
      </c>
      <c r="R10" s="17">
        <f>'Formato 6 c)'!D17</f>
        <v>0</v>
      </c>
      <c r="S10" s="17">
        <f>'Formato 6 c)'!E17</f>
        <v>0</v>
      </c>
      <c r="T10" s="17">
        <f>'Formato 6 c)'!F17</f>
        <v>0</v>
      </c>
      <c r="U10" s="17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7">
        <f>'Formato 6 c)'!B18</f>
        <v>17967955</v>
      </c>
      <c r="Q11" s="17">
        <f>'Formato 6 c)'!C18</f>
        <v>1288884</v>
      </c>
      <c r="R11" s="17">
        <f>'Formato 6 c)'!D18</f>
        <v>19256839</v>
      </c>
      <c r="S11" s="17">
        <f>'Formato 6 c)'!E18</f>
        <v>16721485.58</v>
      </c>
      <c r="T11" s="17">
        <f>'Formato 6 c)'!F18</f>
        <v>15774264.460000001</v>
      </c>
      <c r="U11" s="17">
        <f>'Formato 6 c)'!G18</f>
        <v>2535353.42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19"/>
      <c r="P12" s="17">
        <f>'Formato 6 c)'!B19</f>
        <v>66269448.959999993</v>
      </c>
      <c r="Q12" s="17">
        <f>'Formato 6 c)'!C19</f>
        <v>47772730.350000001</v>
      </c>
      <c r="R12" s="17">
        <f>'Formato 6 c)'!D19</f>
        <v>114042179.31</v>
      </c>
      <c r="S12" s="17">
        <f>'Formato 6 c)'!E19</f>
        <v>94686011.969999999</v>
      </c>
      <c r="T12" s="17">
        <f>'Formato 6 c)'!F19</f>
        <v>92301564.280000001</v>
      </c>
      <c r="U12" s="17">
        <f>'Formato 6 c)'!G19</f>
        <v>19356167.340000004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7">
        <f>'Formato 6 c)'!B20</f>
        <v>8980300</v>
      </c>
      <c r="Q13" s="17">
        <f>'Formato 6 c)'!C20</f>
        <v>1007125.13</v>
      </c>
      <c r="R13" s="17">
        <f>'Formato 6 c)'!D20</f>
        <v>9987425.1300000008</v>
      </c>
      <c r="S13" s="17">
        <f>'Formato 6 c)'!E20</f>
        <v>8384001.6399999997</v>
      </c>
      <c r="T13" s="17">
        <f>'Formato 6 c)'!F20</f>
        <v>8349555.9299999997</v>
      </c>
      <c r="U13" s="17">
        <f>'Formato 6 c)'!G20</f>
        <v>1603423.4900000012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7">
        <f>'Formato 6 c)'!B21</f>
        <v>35193165.119999997</v>
      </c>
      <c r="Q14" s="17">
        <f>'Formato 6 c)'!C21</f>
        <v>45310809.619999997</v>
      </c>
      <c r="R14" s="17">
        <f>'Formato 6 c)'!D21</f>
        <v>80503974.739999995</v>
      </c>
      <c r="S14" s="17">
        <f>'Formato 6 c)'!E21</f>
        <v>64541582.039999999</v>
      </c>
      <c r="T14" s="17">
        <f>'Formato 6 c)'!F21</f>
        <v>62529695.289999999</v>
      </c>
      <c r="U14" s="17">
        <f>'Formato 6 c)'!G21</f>
        <v>15962392.699999996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7">
        <f>'Formato 6 c)'!B22</f>
        <v>502823.44</v>
      </c>
      <c r="Q15" s="17">
        <f>'Formato 6 c)'!C22</f>
        <v>18320</v>
      </c>
      <c r="R15" s="17">
        <f>'Formato 6 c)'!D22</f>
        <v>521143.44</v>
      </c>
      <c r="S15" s="17">
        <f>'Formato 6 c)'!E22</f>
        <v>476519.64</v>
      </c>
      <c r="T15" s="17">
        <f>'Formato 6 c)'!F22</f>
        <v>476519.64</v>
      </c>
      <c r="U15" s="17">
        <f>'Formato 6 c)'!G22</f>
        <v>44623.799999999988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7">
        <f>'Formato 6 c)'!B23</f>
        <v>10517745</v>
      </c>
      <c r="Q16" s="17">
        <f>'Formato 6 c)'!C23</f>
        <v>860341.81</v>
      </c>
      <c r="R16" s="17">
        <f>'Formato 6 c)'!D23</f>
        <v>11378086.810000001</v>
      </c>
      <c r="S16" s="17">
        <f>'Formato 6 c)'!E23</f>
        <v>10303515.109999999</v>
      </c>
      <c r="T16" s="17">
        <f>'Formato 6 c)'!F23</f>
        <v>10281571.689999999</v>
      </c>
      <c r="U16" s="17">
        <f>'Formato 6 c)'!G23</f>
        <v>1074571.7000000011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7">
        <f>'Formato 6 c)'!B24</f>
        <v>3991016.04</v>
      </c>
      <c r="Q17" s="17">
        <f>'Formato 6 c)'!C24</f>
        <v>286785.28000000003</v>
      </c>
      <c r="R17" s="17">
        <f>'Formato 6 c)'!D24</f>
        <v>4277801.32</v>
      </c>
      <c r="S17" s="17">
        <f>'Formato 6 c)'!E24</f>
        <v>4017598.65</v>
      </c>
      <c r="T17" s="17">
        <f>'Formato 6 c)'!F24</f>
        <v>4016739.65</v>
      </c>
      <c r="U17" s="17">
        <f>'Formato 6 c)'!G24</f>
        <v>260202.67000000039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7">
        <f>'Formato 6 c)'!B25</f>
        <v>7084399.3600000003</v>
      </c>
      <c r="Q18" s="17">
        <f>'Formato 6 c)'!C25</f>
        <v>289348.51</v>
      </c>
      <c r="R18" s="17">
        <f>'Formato 6 c)'!D25</f>
        <v>7373747.8700000001</v>
      </c>
      <c r="S18" s="17">
        <f>'Formato 6 c)'!E25</f>
        <v>6962794.8899999997</v>
      </c>
      <c r="T18" s="17">
        <f>'Formato 6 c)'!F25</f>
        <v>6647482.0800000001</v>
      </c>
      <c r="U18" s="17">
        <f>'Formato 6 c)'!G25</f>
        <v>410952.98000000045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7">
        <f>'Formato 6 c)'!B26</f>
        <v>0</v>
      </c>
      <c r="Q19" s="17">
        <f>'Formato 6 c)'!C26</f>
        <v>0</v>
      </c>
      <c r="R19" s="17">
        <f>'Formato 6 c)'!D26</f>
        <v>0</v>
      </c>
      <c r="S19" s="17">
        <f>'Formato 6 c)'!E26</f>
        <v>0</v>
      </c>
      <c r="T19" s="17">
        <f>'Formato 6 c)'!F26</f>
        <v>0</v>
      </c>
      <c r="U19" s="17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7">
        <f>'Formato 6 c)'!B27</f>
        <v>6294430.8799999999</v>
      </c>
      <c r="Q20" s="17">
        <f>'Formato 6 c)'!C27</f>
        <v>6435928.0199999996</v>
      </c>
      <c r="R20" s="17">
        <f>'Formato 6 c)'!D27</f>
        <v>12730358.9</v>
      </c>
      <c r="S20" s="17">
        <f>'Formato 6 c)'!E27</f>
        <v>9466844.7699999996</v>
      </c>
      <c r="T20" s="17">
        <f>'Formato 6 c)'!F27</f>
        <v>8396355.2599999998</v>
      </c>
      <c r="U20" s="17">
        <f>'Formato 6 c)'!G27</f>
        <v>3263514.1300000008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7">
        <f>'Formato 6 c)'!B28</f>
        <v>5099319.96</v>
      </c>
      <c r="Q21" s="17">
        <f>'Formato 6 c)'!C28</f>
        <v>57500</v>
      </c>
      <c r="R21" s="17">
        <f>'Formato 6 c)'!D28</f>
        <v>5156819.96</v>
      </c>
      <c r="S21" s="17">
        <f>'Formato 6 c)'!E28</f>
        <v>4564471.32</v>
      </c>
      <c r="T21" s="17">
        <f>'Formato 6 c)'!F28</f>
        <v>4544071.8099999996</v>
      </c>
      <c r="U21" s="17">
        <f>'Formato 6 c)'!G28</f>
        <v>592348.63999999966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7">
        <f>'Formato 6 c)'!B29</f>
        <v>0</v>
      </c>
      <c r="Q22" s="17">
        <f>'Formato 6 c)'!C29</f>
        <v>6378428.0199999996</v>
      </c>
      <c r="R22" s="17">
        <f>'Formato 6 c)'!D29</f>
        <v>6378428.0199999996</v>
      </c>
      <c r="S22" s="17">
        <f>'Formato 6 c)'!E29</f>
        <v>3754146.36</v>
      </c>
      <c r="T22" s="17">
        <f>'Formato 6 c)'!F29</f>
        <v>2704056.36</v>
      </c>
      <c r="U22" s="17">
        <f>'Formato 6 c)'!G29</f>
        <v>2624281.6599999997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7">
        <f>'Formato 6 c)'!B30</f>
        <v>0</v>
      </c>
      <c r="Q23" s="17">
        <f>'Formato 6 c)'!C30</f>
        <v>0</v>
      </c>
      <c r="R23" s="17">
        <f>'Formato 6 c)'!D30</f>
        <v>0</v>
      </c>
      <c r="S23" s="17">
        <f>'Formato 6 c)'!E30</f>
        <v>0</v>
      </c>
      <c r="T23" s="17">
        <f>'Formato 6 c)'!F30</f>
        <v>0</v>
      </c>
      <c r="U23" s="17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7">
        <f>'Formato 6 c)'!B31</f>
        <v>0</v>
      </c>
      <c r="Q24" s="17">
        <f>'Formato 6 c)'!C31</f>
        <v>0</v>
      </c>
      <c r="R24" s="17">
        <f>'Formato 6 c)'!D31</f>
        <v>0</v>
      </c>
      <c r="S24" s="17">
        <f>'Formato 6 c)'!E31</f>
        <v>0</v>
      </c>
      <c r="T24" s="17">
        <f>'Formato 6 c)'!F31</f>
        <v>0</v>
      </c>
      <c r="U24" s="17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7">
        <f>'Formato 6 c)'!B32</f>
        <v>0</v>
      </c>
      <c r="Q25" s="17">
        <f>'Formato 6 c)'!C32</f>
        <v>0</v>
      </c>
      <c r="R25" s="17">
        <f>'Formato 6 c)'!D32</f>
        <v>0</v>
      </c>
      <c r="S25" s="17">
        <f>'Formato 6 c)'!E32</f>
        <v>0</v>
      </c>
      <c r="T25" s="17">
        <f>'Formato 6 c)'!F32</f>
        <v>0</v>
      </c>
      <c r="U25" s="17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7">
        <f>'Formato 6 c)'!B33</f>
        <v>0</v>
      </c>
      <c r="Q26" s="17">
        <f>'Formato 6 c)'!C33</f>
        <v>0</v>
      </c>
      <c r="R26" s="17">
        <f>'Formato 6 c)'!D33</f>
        <v>0</v>
      </c>
      <c r="S26" s="17">
        <f>'Formato 6 c)'!E33</f>
        <v>0</v>
      </c>
      <c r="T26" s="17">
        <f>'Formato 6 c)'!F33</f>
        <v>0</v>
      </c>
      <c r="U26" s="17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7">
        <f>'Formato 6 c)'!B34</f>
        <v>1195110.92</v>
      </c>
      <c r="Q27" s="17">
        <f>'Formato 6 c)'!C34</f>
        <v>0</v>
      </c>
      <c r="R27" s="17">
        <f>'Formato 6 c)'!D34</f>
        <v>1195110.92</v>
      </c>
      <c r="S27" s="17">
        <f>'Formato 6 c)'!E34</f>
        <v>1148227.0900000001</v>
      </c>
      <c r="T27" s="17">
        <f>'Formato 6 c)'!F34</f>
        <v>1148227.0900000001</v>
      </c>
      <c r="U27" s="17">
        <f>'Formato 6 c)'!G34</f>
        <v>46883.829999999842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7">
        <f>'Formato 6 c)'!B35</f>
        <v>0</v>
      </c>
      <c r="Q28" s="17">
        <f>'Formato 6 c)'!C35</f>
        <v>0</v>
      </c>
      <c r="R28" s="17">
        <f>'Formato 6 c)'!D35</f>
        <v>0</v>
      </c>
      <c r="S28" s="17">
        <f>'Formato 6 c)'!E35</f>
        <v>0</v>
      </c>
      <c r="T28" s="17">
        <f>'Formato 6 c)'!F35</f>
        <v>0</v>
      </c>
      <c r="U28" s="17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7">
        <f>'Formato 6 c)'!B36</f>
        <v>0</v>
      </c>
      <c r="Q29" s="17">
        <f>'Formato 6 c)'!C36</f>
        <v>0</v>
      </c>
      <c r="R29" s="17">
        <f>'Formato 6 c)'!D36</f>
        <v>0</v>
      </c>
      <c r="S29" s="17">
        <f>'Formato 6 c)'!E36</f>
        <v>0</v>
      </c>
      <c r="T29" s="17">
        <f>'Formato 6 c)'!F36</f>
        <v>0</v>
      </c>
      <c r="U29" s="17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7">
        <f>'Formato 6 c)'!B37</f>
        <v>0</v>
      </c>
      <c r="Q30" s="17">
        <f>'Formato 6 c)'!C37</f>
        <v>0</v>
      </c>
      <c r="R30" s="17">
        <f>'Formato 6 c)'!D37</f>
        <v>0</v>
      </c>
      <c r="S30" s="17">
        <f>'Formato 6 c)'!E37</f>
        <v>0</v>
      </c>
      <c r="T30" s="17">
        <f>'Formato 6 c)'!F37</f>
        <v>0</v>
      </c>
      <c r="U30" s="17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7">
        <f>'Formato 6 c)'!B38</f>
        <v>0</v>
      </c>
      <c r="Q31" s="17">
        <f>'Formato 6 c)'!C38</f>
        <v>0</v>
      </c>
      <c r="R31" s="17">
        <f>'Formato 6 c)'!D38</f>
        <v>0</v>
      </c>
      <c r="S31" s="17">
        <f>'Formato 6 c)'!E38</f>
        <v>0</v>
      </c>
      <c r="T31" s="17">
        <f>'Formato 6 c)'!F38</f>
        <v>0</v>
      </c>
      <c r="U31" s="17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7">
        <f>'Formato 6 c)'!B39</f>
        <v>0</v>
      </c>
      <c r="Q32" s="17">
        <f>'Formato 6 c)'!C39</f>
        <v>0</v>
      </c>
      <c r="R32" s="17">
        <f>'Formato 6 c)'!D39</f>
        <v>0</v>
      </c>
      <c r="S32" s="17">
        <f>'Formato 6 c)'!E39</f>
        <v>0</v>
      </c>
      <c r="T32" s="17">
        <f>'Formato 6 c)'!F39</f>
        <v>0</v>
      </c>
      <c r="U32" s="17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7">
        <f>'Formato 6 c)'!B40</f>
        <v>0</v>
      </c>
      <c r="Q33" s="17">
        <f>'Formato 6 c)'!C40</f>
        <v>0</v>
      </c>
      <c r="R33" s="17">
        <f>'Formato 6 c)'!D40</f>
        <v>0</v>
      </c>
      <c r="S33" s="17">
        <f>'Formato 6 c)'!E40</f>
        <v>0</v>
      </c>
      <c r="T33" s="17">
        <f>'Formato 6 c)'!F40</f>
        <v>0</v>
      </c>
      <c r="U33" s="17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7">
        <f>'Formato 6 c)'!B41</f>
        <v>0</v>
      </c>
      <c r="Q34" s="17">
        <f>'Formato 6 c)'!C41</f>
        <v>0</v>
      </c>
      <c r="R34" s="17">
        <f>'Formato 6 c)'!D41</f>
        <v>0</v>
      </c>
      <c r="S34" s="17">
        <f>'Formato 6 c)'!E41</f>
        <v>0</v>
      </c>
      <c r="T34" s="17">
        <f>'Formato 6 c)'!F41</f>
        <v>0</v>
      </c>
      <c r="U34" s="17">
        <f>'Formato 6 c)'!G41</f>
        <v>0</v>
      </c>
    </row>
    <row r="35" spans="1:21" ht="14.25" x14ac:dyDescent="0.4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7">
        <f>'Formato 6 c)'!B43</f>
        <v>213283387.28</v>
      </c>
      <c r="Q35" s="17">
        <f>'Formato 6 c)'!C43</f>
        <v>46926404.870000005</v>
      </c>
      <c r="R35" s="17">
        <f>'Formato 6 c)'!D43</f>
        <v>260209792.14999998</v>
      </c>
      <c r="S35" s="17">
        <f>'Formato 6 c)'!E43</f>
        <v>174832739.86999997</v>
      </c>
      <c r="T35" s="17">
        <f>'Formato 6 c)'!F43</f>
        <v>162043957.13</v>
      </c>
      <c r="U35" s="17">
        <f>'Formato 6 c)'!G43</f>
        <v>85377052.280000016</v>
      </c>
    </row>
    <row r="36" spans="1:21" ht="14.25" x14ac:dyDescent="0.4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7">
        <f>'Formato 6 c)'!B44</f>
        <v>79914508.920000002</v>
      </c>
      <c r="Q36" s="17">
        <f>'Formato 6 c)'!C44</f>
        <v>8771232.4199999999</v>
      </c>
      <c r="R36" s="17">
        <f>'Formato 6 c)'!D44</f>
        <v>88685741.340000004</v>
      </c>
      <c r="S36" s="17">
        <f>'Formato 6 c)'!E44</f>
        <v>88426115.25</v>
      </c>
      <c r="T36" s="17">
        <f>'Formato 6 c)'!F44</f>
        <v>82666065.620000005</v>
      </c>
      <c r="U36" s="17">
        <f>'Formato 6 c)'!G44</f>
        <v>259626.09000000544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7">
        <f>'Formato 6 c)'!B45</f>
        <v>0</v>
      </c>
      <c r="Q37" s="17">
        <f>'Formato 6 c)'!C45</f>
        <v>0</v>
      </c>
      <c r="R37" s="17">
        <f>'Formato 6 c)'!D45</f>
        <v>0</v>
      </c>
      <c r="S37" s="17">
        <f>'Formato 6 c)'!E45</f>
        <v>0</v>
      </c>
      <c r="T37" s="17">
        <f>'Formato 6 c)'!F45</f>
        <v>0</v>
      </c>
      <c r="U37" s="17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7">
        <f>'Formato 6 c)'!B46</f>
        <v>0</v>
      </c>
      <c r="Q38" s="17">
        <f>'Formato 6 c)'!C46</f>
        <v>0</v>
      </c>
      <c r="R38" s="17">
        <f>'Formato 6 c)'!D46</f>
        <v>0</v>
      </c>
      <c r="S38" s="17">
        <f>'Formato 6 c)'!E46</f>
        <v>0</v>
      </c>
      <c r="T38" s="17">
        <f>'Formato 6 c)'!F46</f>
        <v>0</v>
      </c>
      <c r="U38" s="17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7">
        <f>'Formato 6 c)'!B47</f>
        <v>13510479.810000001</v>
      </c>
      <c r="Q39" s="17">
        <f>'Formato 6 c)'!C47</f>
        <v>1241687.17</v>
      </c>
      <c r="R39" s="17">
        <f>'Formato 6 c)'!D47</f>
        <v>14752166.98</v>
      </c>
      <c r="S39" s="17">
        <f>'Formato 6 c)'!E47</f>
        <v>14738428.939999999</v>
      </c>
      <c r="T39" s="17">
        <f>'Formato 6 c)'!F47</f>
        <v>14076083.77</v>
      </c>
      <c r="U39" s="17">
        <f>'Formato 6 c)'!G47</f>
        <v>13738.040000000969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7">
        <f>'Formato 6 c)'!B48</f>
        <v>0</v>
      </c>
      <c r="Q40" s="17">
        <f>'Formato 6 c)'!C48</f>
        <v>0</v>
      </c>
      <c r="R40" s="17">
        <f>'Formato 6 c)'!D48</f>
        <v>0</v>
      </c>
      <c r="S40" s="17">
        <f>'Formato 6 c)'!E48</f>
        <v>0</v>
      </c>
      <c r="T40" s="17">
        <f>'Formato 6 c)'!F48</f>
        <v>0</v>
      </c>
      <c r="U40" s="17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7">
        <f>'Formato 6 c)'!B49</f>
        <v>12312499.470000001</v>
      </c>
      <c r="Q41" s="17">
        <f>'Formato 6 c)'!C49</f>
        <v>-3007282.99</v>
      </c>
      <c r="R41" s="17">
        <f>'Formato 6 c)'!D49</f>
        <v>9305216.4800000004</v>
      </c>
      <c r="S41" s="17">
        <f>'Formato 6 c)'!E49</f>
        <v>9305216.4800000004</v>
      </c>
      <c r="T41" s="17">
        <f>'Formato 6 c)'!F49</f>
        <v>9305216.4800000004</v>
      </c>
      <c r="U41" s="17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7">
        <f>'Formato 6 c)'!B50</f>
        <v>0</v>
      </c>
      <c r="Q42" s="17">
        <f>'Formato 6 c)'!C50</f>
        <v>0</v>
      </c>
      <c r="R42" s="17">
        <f>'Formato 6 c)'!D50</f>
        <v>0</v>
      </c>
      <c r="S42" s="17">
        <f>'Formato 6 c)'!E50</f>
        <v>0</v>
      </c>
      <c r="T42" s="17">
        <f>'Formato 6 c)'!F50</f>
        <v>0</v>
      </c>
      <c r="U42" s="17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7">
        <f>'Formato 6 c)'!B51</f>
        <v>54091529.640000001</v>
      </c>
      <c r="Q43" s="17">
        <f>'Formato 6 c)'!C51</f>
        <v>10536828.24</v>
      </c>
      <c r="R43" s="17">
        <f>'Formato 6 c)'!D51</f>
        <v>64628357.880000003</v>
      </c>
      <c r="S43" s="17">
        <f>'Formato 6 c)'!E51</f>
        <v>64382469.829999998</v>
      </c>
      <c r="T43" s="17">
        <f>'Formato 6 c)'!F51</f>
        <v>59284765.369999997</v>
      </c>
      <c r="U43" s="17">
        <f>'Formato 6 c)'!G51</f>
        <v>245888.05000000447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7">
        <f>'Formato 6 c)'!B52</f>
        <v>0</v>
      </c>
      <c r="Q44" s="17">
        <f>'Formato 6 c)'!C52</f>
        <v>0</v>
      </c>
      <c r="R44" s="17">
        <f>'Formato 6 c)'!D52</f>
        <v>0</v>
      </c>
      <c r="S44" s="17">
        <f>'Formato 6 c)'!E52</f>
        <v>0</v>
      </c>
      <c r="T44" s="17">
        <f>'Formato 6 c)'!F52</f>
        <v>0</v>
      </c>
      <c r="U44" s="17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7">
        <f>'Formato 6 c)'!B53</f>
        <v>130261735.52</v>
      </c>
      <c r="Q45" s="17">
        <f>'Formato 6 c)'!C53</f>
        <v>34726360.289999999</v>
      </c>
      <c r="R45" s="17">
        <f>'Formato 6 c)'!D53</f>
        <v>164988095.80999997</v>
      </c>
      <c r="S45" s="17">
        <f>'Formato 6 c)'!E53</f>
        <v>80889458.549999982</v>
      </c>
      <c r="T45" s="17">
        <f>'Formato 6 c)'!F53</f>
        <v>73930725.439999983</v>
      </c>
      <c r="U45" s="17">
        <f>'Formato 6 c)'!G53</f>
        <v>84098637.260000005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7">
        <f>'Formato 6 c)'!B54</f>
        <v>2000000</v>
      </c>
      <c r="Q46" s="17">
        <f>'Formato 6 c)'!C54</f>
        <v>5593417.4800000004</v>
      </c>
      <c r="R46" s="17">
        <f>'Formato 6 c)'!D54</f>
        <v>7593417.4800000004</v>
      </c>
      <c r="S46" s="17">
        <f>'Formato 6 c)'!E54</f>
        <v>4346723.84</v>
      </c>
      <c r="T46" s="17">
        <f>'Formato 6 c)'!F54</f>
        <v>4249723.84</v>
      </c>
      <c r="U46" s="17">
        <f>'Formato 6 c)'!G54</f>
        <v>3246693.6400000006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7">
        <f>'Formato 6 c)'!B55</f>
        <v>128261735.52</v>
      </c>
      <c r="Q47" s="17">
        <f>'Formato 6 c)'!C55</f>
        <v>18759979.82</v>
      </c>
      <c r="R47" s="17">
        <f>'Formato 6 c)'!D55</f>
        <v>147021715.34</v>
      </c>
      <c r="S47" s="17">
        <f>'Formato 6 c)'!E55</f>
        <v>70487959.459999993</v>
      </c>
      <c r="T47" s="17">
        <f>'Formato 6 c)'!F55</f>
        <v>63626226.350000001</v>
      </c>
      <c r="U47" s="17">
        <f>'Formato 6 c)'!G55</f>
        <v>76533755.88000001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7">
        <f>'Formato 6 c)'!B56</f>
        <v>0</v>
      </c>
      <c r="Q48" s="17">
        <f>'Formato 6 c)'!C56</f>
        <v>0</v>
      </c>
      <c r="R48" s="17">
        <f>'Formato 6 c)'!D56</f>
        <v>0</v>
      </c>
      <c r="S48" s="17">
        <f>'Formato 6 c)'!E56</f>
        <v>0</v>
      </c>
      <c r="T48" s="17">
        <f>'Formato 6 c)'!F56</f>
        <v>0</v>
      </c>
      <c r="U48" s="17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7">
        <f>'Formato 6 c)'!B57</f>
        <v>0</v>
      </c>
      <c r="Q49" s="17">
        <f>'Formato 6 c)'!C57</f>
        <v>2672541.3199999998</v>
      </c>
      <c r="R49" s="17">
        <f>'Formato 6 c)'!D57</f>
        <v>2672541.3199999998</v>
      </c>
      <c r="S49" s="17">
        <f>'Formato 6 c)'!E57</f>
        <v>1702417.77</v>
      </c>
      <c r="T49" s="17">
        <f>'Formato 6 c)'!F57</f>
        <v>1702417.77</v>
      </c>
      <c r="U49" s="17">
        <f>'Formato 6 c)'!G57</f>
        <v>970123.54999999981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7">
        <f>'Formato 6 c)'!B58</f>
        <v>0</v>
      </c>
      <c r="Q50" s="17">
        <f>'Formato 6 c)'!C58</f>
        <v>7501401.6699999999</v>
      </c>
      <c r="R50" s="17">
        <f>'Formato 6 c)'!D58</f>
        <v>7501401.6699999999</v>
      </c>
      <c r="S50" s="17">
        <f>'Formato 6 c)'!E58</f>
        <v>4153392.6</v>
      </c>
      <c r="T50" s="17">
        <f>'Formato 6 c)'!F58</f>
        <v>4153392.6</v>
      </c>
      <c r="U50" s="17">
        <f>'Formato 6 c)'!G58</f>
        <v>3348009.07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7">
        <f>'Formato 6 c)'!B59</f>
        <v>0</v>
      </c>
      <c r="Q51" s="17">
        <f>'Formato 6 c)'!C59</f>
        <v>0</v>
      </c>
      <c r="R51" s="17">
        <f>'Formato 6 c)'!D59</f>
        <v>0</v>
      </c>
      <c r="S51" s="17">
        <f>'Formato 6 c)'!E59</f>
        <v>0</v>
      </c>
      <c r="T51" s="17">
        <f>'Formato 6 c)'!F59</f>
        <v>0</v>
      </c>
      <c r="U51" s="17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7">
        <f>'Formato 6 c)'!B60</f>
        <v>0</v>
      </c>
      <c r="Q52" s="17">
        <f>'Formato 6 c)'!C60</f>
        <v>199020</v>
      </c>
      <c r="R52" s="17">
        <f>'Formato 6 c)'!D60</f>
        <v>199020</v>
      </c>
      <c r="S52" s="17">
        <f>'Formato 6 c)'!E60</f>
        <v>198964.88</v>
      </c>
      <c r="T52" s="17">
        <f>'Formato 6 c)'!F60</f>
        <v>198964.88</v>
      </c>
      <c r="U52" s="17">
        <f>'Formato 6 c)'!G60</f>
        <v>55.119999999995343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7">
        <f>'Formato 6 c)'!B61</f>
        <v>0</v>
      </c>
      <c r="Q53" s="17">
        <f>'Formato 6 c)'!C61</f>
        <v>3594616.1</v>
      </c>
      <c r="R53" s="17">
        <f>'Formato 6 c)'!D61</f>
        <v>3594616.1</v>
      </c>
      <c r="S53" s="17">
        <f>'Formato 6 c)'!E61</f>
        <v>2575827.17</v>
      </c>
      <c r="T53" s="17">
        <f>'Formato 6 c)'!F61</f>
        <v>2505827.17</v>
      </c>
      <c r="U53" s="17">
        <f>'Formato 6 c)'!G61</f>
        <v>1018788.9300000003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7">
        <f>'Formato 6 c)'!B62</f>
        <v>0</v>
      </c>
      <c r="Q54" s="17">
        <f>'Formato 6 c)'!C62</f>
        <v>0</v>
      </c>
      <c r="R54" s="17">
        <f>'Formato 6 c)'!D62</f>
        <v>0</v>
      </c>
      <c r="S54" s="17">
        <f>'Formato 6 c)'!E62</f>
        <v>0</v>
      </c>
      <c r="T54" s="17">
        <f>'Formato 6 c)'!F62</f>
        <v>0</v>
      </c>
      <c r="U54" s="17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7">
        <f>'Formato 6 c)'!B63</f>
        <v>0</v>
      </c>
      <c r="Q55" s="17">
        <f>'Formato 6 c)'!C63</f>
        <v>3234170.1</v>
      </c>
      <c r="R55" s="17">
        <f>'Formato 6 c)'!D63</f>
        <v>3234170.1</v>
      </c>
      <c r="S55" s="17">
        <f>'Formato 6 c)'!E63</f>
        <v>2216098.5499999998</v>
      </c>
      <c r="T55" s="17">
        <f>'Formato 6 c)'!F63</f>
        <v>2216098.5499999998</v>
      </c>
      <c r="U55" s="17">
        <f>'Formato 6 c)'!G63</f>
        <v>1018071.5500000003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7">
        <f>'Formato 6 c)'!B64</f>
        <v>0</v>
      </c>
      <c r="Q56" s="17">
        <f>'Formato 6 c)'!C64</f>
        <v>0</v>
      </c>
      <c r="R56" s="17">
        <f>'Formato 6 c)'!D64</f>
        <v>0</v>
      </c>
      <c r="S56" s="17">
        <f>'Formato 6 c)'!E64</f>
        <v>0</v>
      </c>
      <c r="T56" s="17">
        <f>'Formato 6 c)'!F64</f>
        <v>0</v>
      </c>
      <c r="U56" s="17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7">
        <f>'Formato 6 c)'!B65</f>
        <v>0</v>
      </c>
      <c r="Q57" s="17">
        <f>'Formato 6 c)'!C65</f>
        <v>0</v>
      </c>
      <c r="R57" s="17">
        <f>'Formato 6 c)'!D65</f>
        <v>0</v>
      </c>
      <c r="S57" s="17">
        <f>'Formato 6 c)'!E65</f>
        <v>0</v>
      </c>
      <c r="T57" s="17">
        <f>'Formato 6 c)'!F65</f>
        <v>0</v>
      </c>
      <c r="U57" s="17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7">
        <f>'Formato 6 c)'!B66</f>
        <v>0</v>
      </c>
      <c r="Q58" s="17">
        <f>'Formato 6 c)'!C66</f>
        <v>0</v>
      </c>
      <c r="R58" s="17">
        <f>'Formato 6 c)'!D66</f>
        <v>0</v>
      </c>
      <c r="S58" s="17">
        <f>'Formato 6 c)'!E66</f>
        <v>0</v>
      </c>
      <c r="T58" s="17">
        <f>'Formato 6 c)'!F66</f>
        <v>0</v>
      </c>
      <c r="U58" s="17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7">
        <f>'Formato 6 c)'!B67</f>
        <v>0</v>
      </c>
      <c r="Q59" s="17">
        <f>'Formato 6 c)'!C67</f>
        <v>0</v>
      </c>
      <c r="R59" s="17">
        <f>'Formato 6 c)'!D67</f>
        <v>0</v>
      </c>
      <c r="S59" s="17">
        <f>'Formato 6 c)'!E67</f>
        <v>0</v>
      </c>
      <c r="T59" s="17">
        <f>'Formato 6 c)'!F67</f>
        <v>0</v>
      </c>
      <c r="U59" s="17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7">
        <f>'Formato 6 c)'!B68</f>
        <v>0</v>
      </c>
      <c r="Q60" s="17">
        <f>'Formato 6 c)'!C68</f>
        <v>360446</v>
      </c>
      <c r="R60" s="17">
        <f>'Formato 6 c)'!D68</f>
        <v>360446</v>
      </c>
      <c r="S60" s="17">
        <f>'Formato 6 c)'!E68</f>
        <v>359728.62</v>
      </c>
      <c r="T60" s="17">
        <f>'Formato 6 c)'!F68</f>
        <v>289728.62</v>
      </c>
      <c r="U60" s="17">
        <f>'Formato 6 c)'!G68</f>
        <v>717.38000000000466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7">
        <f>'Formato 6 c)'!B69</f>
        <v>0</v>
      </c>
      <c r="Q61" s="17">
        <f>'Formato 6 c)'!C69</f>
        <v>0</v>
      </c>
      <c r="R61" s="17">
        <f>'Formato 6 c)'!D69</f>
        <v>0</v>
      </c>
      <c r="S61" s="17">
        <f>'Formato 6 c)'!E69</f>
        <v>0</v>
      </c>
      <c r="T61" s="17">
        <f>'Formato 6 c)'!F69</f>
        <v>0</v>
      </c>
      <c r="U61" s="17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7">
        <f>'Formato 6 c)'!B70</f>
        <v>0</v>
      </c>
      <c r="Q62" s="17">
        <f>'Formato 6 c)'!C70</f>
        <v>0</v>
      </c>
      <c r="R62" s="17">
        <f>'Formato 6 c)'!D70</f>
        <v>0</v>
      </c>
      <c r="S62" s="17">
        <f>'Formato 6 c)'!E70</f>
        <v>0</v>
      </c>
      <c r="T62" s="17">
        <f>'Formato 6 c)'!F70</f>
        <v>0</v>
      </c>
      <c r="U62" s="17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7">
        <f>'Formato 6 c)'!B71</f>
        <v>3107142.84</v>
      </c>
      <c r="Q63" s="17">
        <f>'Formato 6 c)'!C71</f>
        <v>-165803.94</v>
      </c>
      <c r="R63" s="17">
        <f>'Formato 6 c)'!D71</f>
        <v>2941338.9</v>
      </c>
      <c r="S63" s="17">
        <f>'Formato 6 c)'!E71</f>
        <v>2941338.9</v>
      </c>
      <c r="T63" s="17">
        <f>'Formato 6 c)'!F71</f>
        <v>2941338.9</v>
      </c>
      <c r="U63" s="17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7">
        <f>'Formato 6 c)'!B72</f>
        <v>3107142.84</v>
      </c>
      <c r="Q64" s="17">
        <f>'Formato 6 c)'!C72</f>
        <v>-165803.94</v>
      </c>
      <c r="R64" s="17">
        <f>'Formato 6 c)'!D72</f>
        <v>2941338.9</v>
      </c>
      <c r="S64" s="17">
        <f>'Formato 6 c)'!E72</f>
        <v>2941338.9</v>
      </c>
      <c r="T64" s="17">
        <f>'Formato 6 c)'!F72</f>
        <v>2941338.9</v>
      </c>
      <c r="U64" s="17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7">
        <f>'Formato 6 c)'!B73</f>
        <v>0</v>
      </c>
      <c r="Q65" s="17">
        <f>'Formato 6 c)'!C73</f>
        <v>0</v>
      </c>
      <c r="R65" s="17">
        <f>'Formato 6 c)'!D73</f>
        <v>0</v>
      </c>
      <c r="S65" s="17">
        <f>'Formato 6 c)'!E73</f>
        <v>0</v>
      </c>
      <c r="T65" s="17">
        <f>'Formato 6 c)'!F73</f>
        <v>0</v>
      </c>
      <c r="U65" s="17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7">
        <f>'Formato 6 c)'!B74</f>
        <v>0</v>
      </c>
      <c r="Q66" s="17">
        <f>'Formato 6 c)'!C74</f>
        <v>0</v>
      </c>
      <c r="R66" s="17">
        <f>'Formato 6 c)'!D74</f>
        <v>0</v>
      </c>
      <c r="S66" s="17">
        <f>'Formato 6 c)'!E74</f>
        <v>0</v>
      </c>
      <c r="T66" s="17">
        <f>'Formato 6 c)'!F74</f>
        <v>0</v>
      </c>
      <c r="U66" s="17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7">
        <f>'Formato 6 c)'!B75</f>
        <v>0</v>
      </c>
      <c r="Q67" s="17">
        <f>'Formato 6 c)'!C75</f>
        <v>0</v>
      </c>
      <c r="R67" s="17">
        <f>'Formato 6 c)'!D75</f>
        <v>0</v>
      </c>
      <c r="S67" s="17">
        <f>'Formato 6 c)'!E75</f>
        <v>0</v>
      </c>
      <c r="T67" s="17">
        <f>'Formato 6 c)'!F75</f>
        <v>0</v>
      </c>
      <c r="U67" s="17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7">
        <f>'Formato 6 c)'!B77</f>
        <v>418473491.61000001</v>
      </c>
      <c r="Q68" s="17">
        <f>'Formato 6 c)'!C77</f>
        <v>99164769.320000008</v>
      </c>
      <c r="R68" s="17">
        <f>'Formato 6 c)'!D77</f>
        <v>517638260.92999995</v>
      </c>
      <c r="S68" s="17">
        <f>'Formato 6 c)'!E77</f>
        <v>384811575.08999997</v>
      </c>
      <c r="T68" s="17">
        <f>'Formato 6 c)'!F77</f>
        <v>363695897.87</v>
      </c>
      <c r="U68" s="17">
        <f>'Formato 6 c)'!G77</f>
        <v>132826685.84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821</v>
      </c>
    </row>
    <row r="6" spans="2:3" x14ac:dyDescent="0.25">
      <c r="B6" t="s">
        <v>784</v>
      </c>
      <c r="C6" s="22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Municipio de Valle de Santiago, Gto., Gobierno del Estado de Guanajuato</v>
      </c>
    </row>
    <row r="7" spans="2:3" ht="14.25" x14ac:dyDescent="0.45">
      <c r="C7" t="str">
        <f>CONCATENATE(ENTE_PUBLICO," (a)")</f>
        <v>Municipio de Valle de Santiago, Gto., Gobierno del Estado de Guanajuato (a)</v>
      </c>
    </row>
    <row r="8" spans="2:3" ht="27" customHeight="1" x14ac:dyDescent="0.45">
      <c r="B8" t="s">
        <v>787</v>
      </c>
      <c r="C8" s="22" t="s">
        <v>799</v>
      </c>
    </row>
    <row r="10" spans="2:3" ht="25.5" customHeight="1" x14ac:dyDescent="0.45">
      <c r="B10" t="s">
        <v>788</v>
      </c>
      <c r="C10" s="22" t="s">
        <v>1161</v>
      </c>
    </row>
    <row r="11" spans="2:3" ht="20.25" customHeight="1" x14ac:dyDescent="0.45">
      <c r="C11" s="22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 x14ac:dyDescent="0.25">
      <c r="B12" t="s">
        <v>786</v>
      </c>
      <c r="C12" s="22">
        <v>2019</v>
      </c>
    </row>
    <row r="14" spans="2:3" ht="14.25" x14ac:dyDescent="0.45">
      <c r="B14" t="s">
        <v>785</v>
      </c>
      <c r="C14" s="22" t="s">
        <v>3295</v>
      </c>
    </row>
    <row r="15" spans="2:3" ht="14.25" x14ac:dyDescent="0.45">
      <c r="C15" s="22">
        <v>4</v>
      </c>
    </row>
    <row r="16" spans="2:3" ht="14.25" x14ac:dyDescent="0.45">
      <c r="C16" s="22" t="s">
        <v>3296</v>
      </c>
    </row>
    <row r="18" spans="4:9" ht="135" x14ac:dyDescent="0.25">
      <c r="D18" s="30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0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0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57" x14ac:dyDescent="0.45">
      <c r="D20" s="20" t="str">
        <f>CONCATENATE(ANIO_INFORME, " (d)")</f>
        <v>2019 (d)</v>
      </c>
      <c r="E20" s="21" t="str">
        <f>CONCATENATE("31 de diciembre de ",ANIO_INFORME-1, " (e)")</f>
        <v>31 de diciembre de 2018 (e)</v>
      </c>
      <c r="F20" s="29" t="str">
        <f>CONCATENATE("Saldo al 31 de diciembre de ",ANIO_INFORME-1, " (d)")</f>
        <v>Saldo al 31 de diciembre de 2018 (d)</v>
      </c>
    </row>
    <row r="23" spans="4:9" ht="14.25" x14ac:dyDescent="0.45">
      <c r="D23" s="31">
        <f>ANIO_INFORME + 1</f>
        <v>2020</v>
      </c>
      <c r="E23" s="32" t="str">
        <f>CONCATENATE(ANIO_INFORME + 2, " (d)")</f>
        <v>2021 (d)</v>
      </c>
      <c r="F23" s="32" t="str">
        <f>CONCATENATE(ANIO_INFORME + 3, " (d)")</f>
        <v>2022 (d)</v>
      </c>
      <c r="G23" s="32" t="str">
        <f>CONCATENATE(ANIO_INFORME + 4, " (d)")</f>
        <v>2023 (d)</v>
      </c>
      <c r="H23" s="32" t="str">
        <f>CONCATENATE(ANIO_INFORME + 5, " (d)")</f>
        <v>2024 (d)</v>
      </c>
      <c r="I23" s="32" t="str">
        <f>CONCATENATE(ANIO_INFORME + 6, " (d)")</f>
        <v>2025 (d)</v>
      </c>
    </row>
    <row r="25" spans="4:9" x14ac:dyDescent="0.25">
      <c r="D25" s="33" t="str">
        <f>CONCATENATE(ANIO_INFORME - 5, " ",CHAR(185)," (c)")</f>
        <v>2014 ¹ (c)</v>
      </c>
      <c r="E25" s="33" t="str">
        <f>CONCATENATE(ANIO_INFORME - 4, " ",CHAR(185)," (c)")</f>
        <v>2015 ¹ (c)</v>
      </c>
      <c r="F25" s="33" t="str">
        <f>CONCATENATE(ANIO_INFORME - 3, " ",CHAR(185)," (c)")</f>
        <v>2016 ¹ (c)</v>
      </c>
      <c r="G25" s="33" t="str">
        <f>CONCATENATE(ANIO_INFORME - 2, " ",CHAR(185)," (c)")</f>
        <v>2017 ¹ (c)</v>
      </c>
      <c r="H25" s="33" t="str">
        <f>CONCATENATE(ANIO_INFORME - 1, " ",CHAR(185)," (c)")</f>
        <v>2018 ¹ (c)</v>
      </c>
      <c r="I25" s="31">
        <f>ANIO_INFORME</f>
        <v>2019</v>
      </c>
    </row>
    <row r="26" spans="4:9" ht="14.25" x14ac:dyDescent="0.45">
      <c r="D26" s="79"/>
    </row>
    <row r="29" spans="4:9" ht="14.25" x14ac:dyDescent="0.45">
      <c r="D29" t="s">
        <v>3135</v>
      </c>
      <c r="E29" t="s">
        <v>3136</v>
      </c>
    </row>
    <row r="30" spans="4:9" ht="14.25" x14ac:dyDescent="0.45">
      <c r="D30" s="121">
        <v>-1.7976931348623099E+100</v>
      </c>
      <c r="E30" s="121">
        <v>1.7976931348623099E+100</v>
      </c>
    </row>
    <row r="32" spans="4:9" ht="14.25" x14ac:dyDescent="0.45">
      <c r="D32" t="s">
        <v>3137</v>
      </c>
      <c r="E32" t="s">
        <v>3138</v>
      </c>
    </row>
    <row r="33" spans="4:5" ht="14.25" x14ac:dyDescent="0.45">
      <c r="D33" s="122">
        <v>36526</v>
      </c>
      <c r="E33" s="122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34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5" customWidth="1"/>
    <col min="7" max="7" width="17.5703125" style="15" customWidth="1"/>
    <col min="8" max="16384" width="10.85546875" hidden="1"/>
  </cols>
  <sheetData>
    <row r="1" spans="1:7" ht="54" customHeight="1" x14ac:dyDescent="0.25">
      <c r="A1" s="327" t="s">
        <v>3279</v>
      </c>
      <c r="B1" s="326"/>
      <c r="C1" s="326"/>
      <c r="D1" s="326"/>
      <c r="E1" s="326"/>
      <c r="F1" s="326"/>
      <c r="G1" s="326"/>
    </row>
    <row r="2" spans="1:7" x14ac:dyDescent="0.25">
      <c r="A2" s="308" t="str">
        <f>ENTE_PUBLICO_A</f>
        <v>Municipio de Valle de Santiago, Gto., Gobierno del Estado de Guanajuato (a)</v>
      </c>
      <c r="B2" s="309"/>
      <c r="C2" s="309"/>
      <c r="D2" s="309"/>
      <c r="E2" s="309"/>
      <c r="F2" s="309"/>
      <c r="G2" s="310"/>
    </row>
    <row r="3" spans="1:7" x14ac:dyDescent="0.25">
      <c r="A3" s="314" t="s">
        <v>277</v>
      </c>
      <c r="B3" s="315"/>
      <c r="C3" s="315"/>
      <c r="D3" s="315"/>
      <c r="E3" s="315"/>
      <c r="F3" s="315"/>
      <c r="G3" s="316"/>
    </row>
    <row r="4" spans="1:7" x14ac:dyDescent="0.25">
      <c r="A4" s="314" t="s">
        <v>399</v>
      </c>
      <c r="B4" s="315"/>
      <c r="C4" s="315"/>
      <c r="D4" s="315"/>
      <c r="E4" s="315"/>
      <c r="F4" s="315"/>
      <c r="G4" s="316"/>
    </row>
    <row r="5" spans="1:7" x14ac:dyDescent="0.25">
      <c r="A5" s="314" t="str">
        <f>TRIMESTRE</f>
        <v>Del 1 de enero al 31 de diciembre de 2019 (b)</v>
      </c>
      <c r="B5" s="315"/>
      <c r="C5" s="315"/>
      <c r="D5" s="315"/>
      <c r="E5" s="315"/>
      <c r="F5" s="315"/>
      <c r="G5" s="316"/>
    </row>
    <row r="6" spans="1:7" x14ac:dyDescent="0.25">
      <c r="A6" s="317" t="s">
        <v>118</v>
      </c>
      <c r="B6" s="318"/>
      <c r="C6" s="318"/>
      <c r="D6" s="318"/>
      <c r="E6" s="318"/>
      <c r="F6" s="318"/>
      <c r="G6" s="319"/>
    </row>
    <row r="7" spans="1:7" x14ac:dyDescent="0.25">
      <c r="A7" s="323" t="s">
        <v>361</v>
      </c>
      <c r="B7" s="328" t="s">
        <v>279</v>
      </c>
      <c r="C7" s="328"/>
      <c r="D7" s="328"/>
      <c r="E7" s="328"/>
      <c r="F7" s="328"/>
      <c r="G7" s="328" t="s">
        <v>280</v>
      </c>
    </row>
    <row r="8" spans="1:7" ht="29.25" customHeight="1" x14ac:dyDescent="0.25">
      <c r="A8" s="324"/>
      <c r="B8" s="42" t="s">
        <v>281</v>
      </c>
      <c r="C8" s="47" t="s">
        <v>362</v>
      </c>
      <c r="D8" s="47" t="s">
        <v>212</v>
      </c>
      <c r="E8" s="47" t="s">
        <v>167</v>
      </c>
      <c r="F8" s="47" t="s">
        <v>185</v>
      </c>
      <c r="G8" s="338"/>
    </row>
    <row r="9" spans="1:7" x14ac:dyDescent="0.25">
      <c r="A9" s="49" t="s">
        <v>400</v>
      </c>
      <c r="B9" s="228">
        <f t="shared" ref="B9:G9" si="0">SUM(B10,B11,B12,B15,B16,B19)</f>
        <v>103834205.61</v>
      </c>
      <c r="C9" s="228">
        <f t="shared" si="0"/>
        <v>1299846.8600000001</v>
      </c>
      <c r="D9" s="228">
        <f t="shared" si="0"/>
        <v>105134052.47</v>
      </c>
      <c r="E9" s="228">
        <f t="shared" si="0"/>
        <v>95735035.409999996</v>
      </c>
      <c r="F9" s="228">
        <f t="shared" si="0"/>
        <v>94204318.620000005</v>
      </c>
      <c r="G9" s="228">
        <f t="shared" si="0"/>
        <v>9399017.0600000024</v>
      </c>
    </row>
    <row r="10" spans="1:7" ht="14.25" customHeight="1" x14ac:dyDescent="0.25">
      <c r="A10" s="50" t="s">
        <v>401</v>
      </c>
      <c r="B10" s="243">
        <v>103834205.61</v>
      </c>
      <c r="C10" s="243">
        <v>1299846.8600000001</v>
      </c>
      <c r="D10" s="244">
        <v>105134052.47</v>
      </c>
      <c r="E10" s="243">
        <v>95735035.409999996</v>
      </c>
      <c r="F10" s="243">
        <v>94204318.620000005</v>
      </c>
      <c r="G10" s="244">
        <v>9399017.0600000024</v>
      </c>
    </row>
    <row r="11" spans="1:7" ht="14.25" customHeight="1" x14ac:dyDescent="0.25">
      <c r="A11" s="50" t="s">
        <v>402</v>
      </c>
      <c r="B11" s="244">
        <v>0</v>
      </c>
      <c r="C11" s="244">
        <v>0</v>
      </c>
      <c r="D11" s="244">
        <v>0</v>
      </c>
      <c r="E11" s="244">
        <v>0</v>
      </c>
      <c r="F11" s="244">
        <v>0</v>
      </c>
      <c r="G11" s="244">
        <v>0</v>
      </c>
    </row>
    <row r="12" spans="1:7" ht="14.25" customHeight="1" x14ac:dyDescent="0.25">
      <c r="A12" s="50" t="s">
        <v>403</v>
      </c>
      <c r="B12" s="244">
        <v>0</v>
      </c>
      <c r="C12" s="244">
        <v>0</v>
      </c>
      <c r="D12" s="244">
        <v>0</v>
      </c>
      <c r="E12" s="244">
        <v>0</v>
      </c>
      <c r="F12" s="244">
        <v>0</v>
      </c>
      <c r="G12" s="244">
        <v>0</v>
      </c>
    </row>
    <row r="13" spans="1:7" ht="14.25" customHeight="1" x14ac:dyDescent="0.25">
      <c r="A13" s="59" t="s">
        <v>404</v>
      </c>
      <c r="B13" s="244">
        <v>0</v>
      </c>
      <c r="C13" s="244">
        <v>0</v>
      </c>
      <c r="D13" s="244">
        <v>0</v>
      </c>
      <c r="E13" s="244">
        <v>0</v>
      </c>
      <c r="F13" s="244">
        <v>0</v>
      </c>
      <c r="G13" s="244">
        <v>0</v>
      </c>
    </row>
    <row r="14" spans="1:7" x14ac:dyDescent="0.25">
      <c r="A14" s="59" t="s">
        <v>405</v>
      </c>
      <c r="B14" s="244">
        <v>0</v>
      </c>
      <c r="C14" s="244">
        <v>0</v>
      </c>
      <c r="D14" s="244">
        <v>0</v>
      </c>
      <c r="E14" s="244">
        <v>0</v>
      </c>
      <c r="F14" s="244">
        <v>0</v>
      </c>
      <c r="G14" s="244">
        <v>0</v>
      </c>
    </row>
    <row r="15" spans="1:7" x14ac:dyDescent="0.25">
      <c r="A15" s="50" t="s">
        <v>406</v>
      </c>
      <c r="B15" s="244">
        <v>0</v>
      </c>
      <c r="C15" s="244">
        <v>0</v>
      </c>
      <c r="D15" s="244">
        <v>0</v>
      </c>
      <c r="E15" s="244">
        <v>0</v>
      </c>
      <c r="F15" s="244">
        <v>0</v>
      </c>
      <c r="G15" s="244">
        <v>0</v>
      </c>
    </row>
    <row r="16" spans="1:7" x14ac:dyDescent="0.25">
      <c r="A16" s="60" t="s">
        <v>407</v>
      </c>
      <c r="B16" s="244">
        <v>0</v>
      </c>
      <c r="C16" s="244">
        <v>0</v>
      </c>
      <c r="D16" s="244">
        <v>0</v>
      </c>
      <c r="E16" s="244">
        <v>0</v>
      </c>
      <c r="F16" s="244">
        <v>0</v>
      </c>
      <c r="G16" s="244">
        <v>0</v>
      </c>
    </row>
    <row r="17" spans="1:7" ht="14.25" customHeight="1" x14ac:dyDescent="0.25">
      <c r="A17" s="59" t="s">
        <v>408</v>
      </c>
      <c r="B17" s="244">
        <v>0</v>
      </c>
      <c r="C17" s="244">
        <v>0</v>
      </c>
      <c r="D17" s="244">
        <v>0</v>
      </c>
      <c r="E17" s="244">
        <v>0</v>
      </c>
      <c r="F17" s="244">
        <v>0</v>
      </c>
      <c r="G17" s="244">
        <v>0</v>
      </c>
    </row>
    <row r="18" spans="1:7" ht="14.25" customHeight="1" x14ac:dyDescent="0.25">
      <c r="A18" s="59" t="s">
        <v>409</v>
      </c>
      <c r="B18" s="244">
        <v>0</v>
      </c>
      <c r="C18" s="244">
        <v>0</v>
      </c>
      <c r="D18" s="244">
        <v>0</v>
      </c>
      <c r="E18" s="244">
        <v>0</v>
      </c>
      <c r="F18" s="244">
        <v>0</v>
      </c>
      <c r="G18" s="244">
        <v>0</v>
      </c>
    </row>
    <row r="19" spans="1:7" ht="14.25" customHeight="1" x14ac:dyDescent="0.25">
      <c r="A19" s="50" t="s">
        <v>410</v>
      </c>
      <c r="B19" s="244">
        <v>0</v>
      </c>
      <c r="C19" s="244">
        <v>0</v>
      </c>
      <c r="D19" s="244">
        <v>0</v>
      </c>
      <c r="E19" s="244">
        <v>0</v>
      </c>
      <c r="F19" s="244">
        <v>0</v>
      </c>
      <c r="G19" s="244">
        <v>0</v>
      </c>
    </row>
    <row r="20" spans="1:7" x14ac:dyDescent="0.25">
      <c r="A20" s="51"/>
      <c r="B20" s="62"/>
      <c r="C20" s="62"/>
      <c r="D20" s="62"/>
      <c r="E20" s="62"/>
      <c r="F20" s="62"/>
      <c r="G20" s="62"/>
    </row>
    <row r="21" spans="1:7" s="22" customFormat="1" x14ac:dyDescent="0.25">
      <c r="A21" s="13" t="s">
        <v>411</v>
      </c>
      <c r="B21" s="228">
        <f t="shared" ref="B21:G21" si="1">SUM(B22,B23,B24,B27,B28,B31)</f>
        <v>50059989.640000001</v>
      </c>
      <c r="C21" s="228">
        <f t="shared" si="1"/>
        <v>178200.65</v>
      </c>
      <c r="D21" s="228">
        <f t="shared" si="1"/>
        <v>50238190.289999999</v>
      </c>
      <c r="E21" s="228">
        <f t="shared" si="1"/>
        <v>50238190.289999999</v>
      </c>
      <c r="F21" s="228">
        <f t="shared" si="1"/>
        <v>49745565.700000003</v>
      </c>
      <c r="G21" s="228">
        <f t="shared" si="1"/>
        <v>0</v>
      </c>
    </row>
    <row r="22" spans="1:7" s="22" customFormat="1" x14ac:dyDescent="0.25">
      <c r="A22" s="50" t="s">
        <v>401</v>
      </c>
      <c r="B22" s="248">
        <v>50059989.640000001</v>
      </c>
      <c r="C22" s="248">
        <v>178200.65</v>
      </c>
      <c r="D22" s="249">
        <v>50238190.289999999</v>
      </c>
      <c r="E22" s="248">
        <v>50238190.289999999</v>
      </c>
      <c r="F22" s="248">
        <v>49745565.700000003</v>
      </c>
      <c r="G22" s="249">
        <v>0</v>
      </c>
    </row>
    <row r="23" spans="1:7" s="22" customFormat="1" x14ac:dyDescent="0.25">
      <c r="A23" s="50" t="s">
        <v>402</v>
      </c>
      <c r="B23" s="249">
        <v>0</v>
      </c>
      <c r="C23" s="249">
        <v>0</v>
      </c>
      <c r="D23" s="249">
        <v>0</v>
      </c>
      <c r="E23" s="249">
        <v>0</v>
      </c>
      <c r="F23" s="249">
        <v>0</v>
      </c>
      <c r="G23" s="249">
        <v>0</v>
      </c>
    </row>
    <row r="24" spans="1:7" s="22" customFormat="1" x14ac:dyDescent="0.25">
      <c r="A24" s="50" t="s">
        <v>403</v>
      </c>
      <c r="B24" s="249">
        <v>0</v>
      </c>
      <c r="C24" s="249">
        <v>0</v>
      </c>
      <c r="D24" s="249">
        <v>0</v>
      </c>
      <c r="E24" s="249">
        <v>0</v>
      </c>
      <c r="F24" s="249">
        <v>0</v>
      </c>
      <c r="G24" s="249">
        <v>0</v>
      </c>
    </row>
    <row r="25" spans="1:7" s="22" customFormat="1" x14ac:dyDescent="0.25">
      <c r="A25" s="59" t="s">
        <v>404</v>
      </c>
      <c r="B25" s="249">
        <v>0</v>
      </c>
      <c r="C25" s="249">
        <v>0</v>
      </c>
      <c r="D25" s="249">
        <v>0</v>
      </c>
      <c r="E25" s="249">
        <v>0</v>
      </c>
      <c r="F25" s="249">
        <v>0</v>
      </c>
      <c r="G25" s="249">
        <v>0</v>
      </c>
    </row>
    <row r="26" spans="1:7" s="22" customFormat="1" x14ac:dyDescent="0.25">
      <c r="A26" s="59" t="s">
        <v>405</v>
      </c>
      <c r="B26" s="249">
        <v>0</v>
      </c>
      <c r="C26" s="249">
        <v>0</v>
      </c>
      <c r="D26" s="249">
        <v>0</v>
      </c>
      <c r="E26" s="249">
        <v>0</v>
      </c>
      <c r="F26" s="249">
        <v>0</v>
      </c>
      <c r="G26" s="249">
        <v>0</v>
      </c>
    </row>
    <row r="27" spans="1:7" s="22" customFormat="1" x14ac:dyDescent="0.25">
      <c r="A27" s="50" t="s">
        <v>406</v>
      </c>
      <c r="B27" s="249"/>
      <c r="C27" s="249"/>
      <c r="D27" s="249"/>
      <c r="E27" s="249"/>
      <c r="F27" s="249"/>
      <c r="G27" s="249"/>
    </row>
    <row r="28" spans="1:7" s="22" customFormat="1" x14ac:dyDescent="0.25">
      <c r="A28" s="60" t="s">
        <v>407</v>
      </c>
      <c r="B28" s="249">
        <v>0</v>
      </c>
      <c r="C28" s="249">
        <v>0</v>
      </c>
      <c r="D28" s="249">
        <v>0</v>
      </c>
      <c r="E28" s="249">
        <v>0</v>
      </c>
      <c r="F28" s="249">
        <v>0</v>
      </c>
      <c r="G28" s="249">
        <v>0</v>
      </c>
    </row>
    <row r="29" spans="1:7" s="22" customFormat="1" x14ac:dyDescent="0.25">
      <c r="A29" s="59" t="s">
        <v>408</v>
      </c>
      <c r="B29" s="249">
        <v>0</v>
      </c>
      <c r="C29" s="249">
        <v>0</v>
      </c>
      <c r="D29" s="249">
        <v>0</v>
      </c>
      <c r="E29" s="249">
        <v>0</v>
      </c>
      <c r="F29" s="249">
        <v>0</v>
      </c>
      <c r="G29" s="249">
        <v>0</v>
      </c>
    </row>
    <row r="30" spans="1:7" s="22" customFormat="1" x14ac:dyDescent="0.25">
      <c r="A30" s="59" t="s">
        <v>409</v>
      </c>
      <c r="B30" s="249">
        <v>0</v>
      </c>
      <c r="C30" s="249">
        <v>0</v>
      </c>
      <c r="D30" s="249">
        <v>0</v>
      </c>
      <c r="E30" s="249">
        <v>0</v>
      </c>
      <c r="F30" s="249">
        <v>0</v>
      </c>
      <c r="G30" s="249">
        <v>0</v>
      </c>
    </row>
    <row r="31" spans="1:7" s="22" customFormat="1" x14ac:dyDescent="0.25">
      <c r="A31" s="50" t="s">
        <v>410</v>
      </c>
      <c r="B31" s="249">
        <v>0</v>
      </c>
      <c r="C31" s="249">
        <v>0</v>
      </c>
      <c r="D31" s="249">
        <v>0</v>
      </c>
      <c r="E31" s="249">
        <v>0</v>
      </c>
      <c r="F31" s="249">
        <v>0</v>
      </c>
      <c r="G31" s="249">
        <v>0</v>
      </c>
    </row>
    <row r="32" spans="1:7" x14ac:dyDescent="0.25">
      <c r="A32" s="51"/>
      <c r="B32" s="62"/>
      <c r="C32" s="62"/>
      <c r="D32" s="62"/>
      <c r="E32" s="62"/>
      <c r="F32" s="62"/>
      <c r="G32" s="62"/>
    </row>
    <row r="33" spans="1:7" x14ac:dyDescent="0.25">
      <c r="A33" s="52" t="s">
        <v>412</v>
      </c>
      <c r="B33" s="228">
        <f t="shared" ref="B33:G33" si="2">B21+B9</f>
        <v>153894195.25</v>
      </c>
      <c r="C33" s="228">
        <f t="shared" si="2"/>
        <v>1478047.51</v>
      </c>
      <c r="D33" s="228">
        <f t="shared" si="2"/>
        <v>155372242.75999999</v>
      </c>
      <c r="E33" s="228">
        <f t="shared" si="2"/>
        <v>145973225.69999999</v>
      </c>
      <c r="F33" s="228">
        <f t="shared" si="2"/>
        <v>143949884.31999999</v>
      </c>
      <c r="G33" s="228">
        <f t="shared" si="2"/>
        <v>9399017.0600000024</v>
      </c>
    </row>
    <row r="34" spans="1:7" x14ac:dyDescent="0.25">
      <c r="A34" s="61"/>
      <c r="B34" s="14"/>
      <c r="C34" s="14"/>
      <c r="D34" s="14"/>
      <c r="E34" s="14"/>
      <c r="F34" s="14"/>
      <c r="G34" s="14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7">
        <f>'Formato 6 d)'!B9</f>
        <v>103834205.61</v>
      </c>
      <c r="Q2" s="17">
        <f>'Formato 6 d)'!C9</f>
        <v>1299846.8600000001</v>
      </c>
      <c r="R2" s="17">
        <f>'Formato 6 d)'!D9</f>
        <v>105134052.47</v>
      </c>
      <c r="S2" s="17">
        <f>'Formato 6 d)'!E9</f>
        <v>95735035.409999996</v>
      </c>
      <c r="T2" s="17">
        <f>'Formato 6 d)'!F9</f>
        <v>94204318.620000005</v>
      </c>
      <c r="U2" s="17">
        <f>'Formato 6 d)'!G9</f>
        <v>9399017.0600000024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7">
        <f>'Formato 6 d)'!B10</f>
        <v>103834205.61</v>
      </c>
      <c r="Q3" s="17">
        <f>'Formato 6 d)'!C10</f>
        <v>1299846.8600000001</v>
      </c>
      <c r="R3" s="17">
        <f>'Formato 6 d)'!D10</f>
        <v>105134052.47</v>
      </c>
      <c r="S3" s="17">
        <f>'Formato 6 d)'!E10</f>
        <v>95735035.409999996</v>
      </c>
      <c r="T3" s="17">
        <f>'Formato 6 d)'!F10</f>
        <v>94204318.620000005</v>
      </c>
      <c r="U3" s="17">
        <f>'Formato 6 d)'!G10</f>
        <v>9399017.0600000024</v>
      </c>
      <c r="V3" s="17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7">
        <f>'Formato 6 d)'!B11</f>
        <v>0</v>
      </c>
      <c r="Q4" s="17">
        <f>'Formato 6 d)'!C11</f>
        <v>0</v>
      </c>
      <c r="R4" s="17">
        <f>'Formato 6 d)'!D11</f>
        <v>0</v>
      </c>
      <c r="S4" s="17">
        <f>'Formato 6 d)'!E11</f>
        <v>0</v>
      </c>
      <c r="T4" s="17">
        <f>'Formato 6 d)'!F11</f>
        <v>0</v>
      </c>
      <c r="U4" s="17">
        <f>'Formato 6 d)'!G11</f>
        <v>0</v>
      </c>
      <c r="V4" s="17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7">
        <f>'Formato 6 d)'!B12</f>
        <v>0</v>
      </c>
      <c r="Q5" s="17">
        <f>'Formato 6 d)'!C12</f>
        <v>0</v>
      </c>
      <c r="R5" s="17">
        <f>'Formato 6 d)'!D12</f>
        <v>0</v>
      </c>
      <c r="S5" s="17">
        <f>'Formato 6 d)'!E12</f>
        <v>0</v>
      </c>
      <c r="T5" s="17">
        <f>'Formato 6 d)'!F12</f>
        <v>0</v>
      </c>
      <c r="U5" s="17">
        <f>'Formato 6 d)'!G12</f>
        <v>0</v>
      </c>
      <c r="V5" s="17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7">
        <f>'Formato 6 d)'!B13</f>
        <v>0</v>
      </c>
      <c r="Q6" s="17">
        <f>'Formato 6 d)'!C13</f>
        <v>0</v>
      </c>
      <c r="R6" s="17">
        <f>'Formato 6 d)'!D13</f>
        <v>0</v>
      </c>
      <c r="S6" s="17">
        <f>'Formato 6 d)'!E13</f>
        <v>0</v>
      </c>
      <c r="T6" s="17">
        <f>'Formato 6 d)'!F13</f>
        <v>0</v>
      </c>
      <c r="U6" s="17">
        <f>'Formato 6 d)'!G13</f>
        <v>0</v>
      </c>
      <c r="V6" s="17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7">
        <f>'Formato 6 d)'!B14</f>
        <v>0</v>
      </c>
      <c r="Q7" s="17">
        <f>'Formato 6 d)'!C14</f>
        <v>0</v>
      </c>
      <c r="R7" s="17">
        <f>'Formato 6 d)'!D14</f>
        <v>0</v>
      </c>
      <c r="S7" s="17">
        <f>'Formato 6 d)'!E14</f>
        <v>0</v>
      </c>
      <c r="T7" s="17">
        <f>'Formato 6 d)'!F14</f>
        <v>0</v>
      </c>
      <c r="U7" s="17">
        <f>'Formato 6 d)'!G14</f>
        <v>0</v>
      </c>
      <c r="V7" s="17"/>
      <c r="W7" s="17"/>
      <c r="X7" s="17"/>
      <c r="Y7" s="17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7">
        <f>'Formato 6 d)'!B15</f>
        <v>0</v>
      </c>
      <c r="Q8" s="17">
        <f>'Formato 6 d)'!C15</f>
        <v>0</v>
      </c>
      <c r="R8" s="17">
        <f>'Formato 6 d)'!D15</f>
        <v>0</v>
      </c>
      <c r="S8" s="17">
        <f>'Formato 6 d)'!E15</f>
        <v>0</v>
      </c>
      <c r="T8" s="17">
        <f>'Formato 6 d)'!F15</f>
        <v>0</v>
      </c>
      <c r="U8" s="17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7">
        <f>'Formato 6 d)'!B16</f>
        <v>0</v>
      </c>
      <c r="Q9" s="17">
        <f>'Formato 6 d)'!C16</f>
        <v>0</v>
      </c>
      <c r="R9" s="17">
        <f>'Formato 6 d)'!D16</f>
        <v>0</v>
      </c>
      <c r="S9" s="17">
        <f>'Formato 6 d)'!E16</f>
        <v>0</v>
      </c>
      <c r="T9" s="17">
        <f>'Formato 6 d)'!F16</f>
        <v>0</v>
      </c>
      <c r="U9" s="17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7">
        <f>'Formato 6 d)'!B17</f>
        <v>0</v>
      </c>
      <c r="Q10" s="17">
        <f>'Formato 6 d)'!C17</f>
        <v>0</v>
      </c>
      <c r="R10" s="17">
        <f>'Formato 6 d)'!D17</f>
        <v>0</v>
      </c>
      <c r="S10" s="17">
        <f>'Formato 6 d)'!E17</f>
        <v>0</v>
      </c>
      <c r="T10" s="17">
        <f>'Formato 6 d)'!F17</f>
        <v>0</v>
      </c>
      <c r="U10" s="17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7">
        <f>'Formato 6 d)'!B18</f>
        <v>0</v>
      </c>
      <c r="Q11" s="17">
        <f>'Formato 6 d)'!C18</f>
        <v>0</v>
      </c>
      <c r="R11" s="17">
        <f>'Formato 6 d)'!D18</f>
        <v>0</v>
      </c>
      <c r="S11" s="17">
        <f>'Formato 6 d)'!E18</f>
        <v>0</v>
      </c>
      <c r="T11" s="17">
        <f>'Formato 6 d)'!F18</f>
        <v>0</v>
      </c>
      <c r="U11" s="17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19"/>
      <c r="P12" s="17">
        <f>'Formato 6 d)'!B19</f>
        <v>0</v>
      </c>
      <c r="Q12" s="17">
        <f>'Formato 6 d)'!C19</f>
        <v>0</v>
      </c>
      <c r="R12" s="17">
        <f>'Formato 6 d)'!D19</f>
        <v>0</v>
      </c>
      <c r="S12" s="17">
        <f>'Formato 6 d)'!E19</f>
        <v>0</v>
      </c>
      <c r="T12" s="17">
        <f>'Formato 6 d)'!F19</f>
        <v>0</v>
      </c>
      <c r="U12" s="17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7">
        <f>'Formato 6 d)'!B21</f>
        <v>50059989.640000001</v>
      </c>
      <c r="Q13" s="17">
        <f>'Formato 6 d)'!C21</f>
        <v>178200.65</v>
      </c>
      <c r="R13" s="17">
        <f>'Formato 6 d)'!D21</f>
        <v>50238190.289999999</v>
      </c>
      <c r="S13" s="17">
        <f>'Formato 6 d)'!E21</f>
        <v>50238190.289999999</v>
      </c>
      <c r="T13" s="17">
        <f>'Formato 6 d)'!F21</f>
        <v>49745565.700000003</v>
      </c>
      <c r="U13" s="17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7">
        <f>'Formato 6 d)'!B22</f>
        <v>50059989.640000001</v>
      </c>
      <c r="Q14" s="17">
        <f>'Formato 6 d)'!C22</f>
        <v>178200.65</v>
      </c>
      <c r="R14" s="17">
        <f>'Formato 6 d)'!D22</f>
        <v>50238190.289999999</v>
      </c>
      <c r="S14" s="17">
        <f>'Formato 6 d)'!E22</f>
        <v>50238190.289999999</v>
      </c>
      <c r="T14" s="17">
        <f>'Formato 6 d)'!F22</f>
        <v>49745565.700000003</v>
      </c>
      <c r="U14" s="17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7">
        <f>'Formato 6 d)'!B23</f>
        <v>0</v>
      </c>
      <c r="Q15" s="17">
        <f>'Formato 6 d)'!C23</f>
        <v>0</v>
      </c>
      <c r="R15" s="17">
        <f>'Formato 6 d)'!D23</f>
        <v>0</v>
      </c>
      <c r="S15" s="17">
        <f>'Formato 6 d)'!E23</f>
        <v>0</v>
      </c>
      <c r="T15" s="17">
        <f>'Formato 6 d)'!F23</f>
        <v>0</v>
      </c>
      <c r="U15" s="17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7">
        <f>'Formato 6 d)'!B24</f>
        <v>0</v>
      </c>
      <c r="Q16" s="17">
        <f>'Formato 6 d)'!C24</f>
        <v>0</v>
      </c>
      <c r="R16" s="17">
        <f>'Formato 6 d)'!D24</f>
        <v>0</v>
      </c>
      <c r="S16" s="17">
        <f>'Formato 6 d)'!E24</f>
        <v>0</v>
      </c>
      <c r="T16" s="17">
        <f>'Formato 6 d)'!F24</f>
        <v>0</v>
      </c>
      <c r="U16" s="17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7">
        <f>'Formato 6 d)'!B25</f>
        <v>0</v>
      </c>
      <c r="Q17" s="17">
        <f>'Formato 6 d)'!C25</f>
        <v>0</v>
      </c>
      <c r="R17" s="17">
        <f>'Formato 6 d)'!D25</f>
        <v>0</v>
      </c>
      <c r="S17" s="17">
        <f>'Formato 6 d)'!E25</f>
        <v>0</v>
      </c>
      <c r="T17" s="17">
        <f>'Formato 6 d)'!F25</f>
        <v>0</v>
      </c>
      <c r="U17" s="17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7">
        <f>'Formato 6 d)'!B26</f>
        <v>0</v>
      </c>
      <c r="Q18" s="17">
        <f>'Formato 6 d)'!C26</f>
        <v>0</v>
      </c>
      <c r="R18" s="17">
        <f>'Formato 6 d)'!D26</f>
        <v>0</v>
      </c>
      <c r="S18" s="17">
        <f>'Formato 6 d)'!E26</f>
        <v>0</v>
      </c>
      <c r="T18" s="17">
        <f>'Formato 6 d)'!F26</f>
        <v>0</v>
      </c>
      <c r="U18" s="17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7">
        <f>'Formato 6 d)'!B27</f>
        <v>0</v>
      </c>
      <c r="Q19" s="17">
        <f>'Formato 6 d)'!C27</f>
        <v>0</v>
      </c>
      <c r="R19" s="17">
        <f>'Formato 6 d)'!D27</f>
        <v>0</v>
      </c>
      <c r="S19" s="17">
        <f>'Formato 6 d)'!E27</f>
        <v>0</v>
      </c>
      <c r="T19" s="17">
        <f>'Formato 6 d)'!F27</f>
        <v>0</v>
      </c>
      <c r="U19" s="17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7">
        <f>'Formato 6 d)'!B28</f>
        <v>0</v>
      </c>
      <c r="Q20" s="17">
        <f>'Formato 6 d)'!C28</f>
        <v>0</v>
      </c>
      <c r="R20" s="17">
        <f>'Formato 6 d)'!D28</f>
        <v>0</v>
      </c>
      <c r="S20" s="17">
        <f>'Formato 6 d)'!E28</f>
        <v>0</v>
      </c>
      <c r="T20" s="17">
        <f>'Formato 6 d)'!F28</f>
        <v>0</v>
      </c>
      <c r="U20" s="17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7">
        <f>'Formato 6 d)'!B29</f>
        <v>0</v>
      </c>
      <c r="Q21" s="17">
        <f>'Formato 6 d)'!C29</f>
        <v>0</v>
      </c>
      <c r="R21" s="17">
        <f>'Formato 6 d)'!D29</f>
        <v>0</v>
      </c>
      <c r="S21" s="17">
        <f>'Formato 6 d)'!E29</f>
        <v>0</v>
      </c>
      <c r="T21" s="17">
        <f>'Formato 6 d)'!F29</f>
        <v>0</v>
      </c>
      <c r="U21" s="17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7">
        <f>'Formato 6 d)'!B30</f>
        <v>0</v>
      </c>
      <c r="Q22" s="17">
        <f>'Formato 6 d)'!C30</f>
        <v>0</v>
      </c>
      <c r="R22" s="17">
        <f>'Formato 6 d)'!D30</f>
        <v>0</v>
      </c>
      <c r="S22" s="17">
        <f>'Formato 6 d)'!E30</f>
        <v>0</v>
      </c>
      <c r="T22" s="17">
        <f>'Formato 6 d)'!F30</f>
        <v>0</v>
      </c>
      <c r="U22" s="17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7">
        <f>'Formato 6 d)'!B31</f>
        <v>0</v>
      </c>
      <c r="Q23" s="17">
        <f>'Formato 6 d)'!C31</f>
        <v>0</v>
      </c>
      <c r="R23" s="17">
        <f>'Formato 6 d)'!D31</f>
        <v>0</v>
      </c>
      <c r="S23" s="17">
        <f>'Formato 6 d)'!E31</f>
        <v>0</v>
      </c>
      <c r="T23" s="17">
        <f>'Formato 6 d)'!F31</f>
        <v>0</v>
      </c>
      <c r="U23" s="17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7">
        <f>'Formato 6 d)'!B33</f>
        <v>153894195.25</v>
      </c>
      <c r="Q24" s="17">
        <f>'Formato 6 d)'!C33</f>
        <v>1478047.51</v>
      </c>
      <c r="R24" s="17">
        <f>'Formato 6 d)'!D33</f>
        <v>155372242.75999999</v>
      </c>
      <c r="S24" s="17">
        <f>'Formato 6 d)'!E33</f>
        <v>145973225.69999999</v>
      </c>
      <c r="T24" s="17">
        <f>'Formato 6 d)'!F33</f>
        <v>143949884.31999999</v>
      </c>
      <c r="U24" s="17">
        <f>'Formato 6 d)'!G33</f>
        <v>9399017.0600000024</v>
      </c>
    </row>
    <row r="25" spans="1:21" ht="14.25" x14ac:dyDescent="0.45">
      <c r="A25" s="3"/>
      <c r="P25" s="17"/>
      <c r="Q25" s="17"/>
      <c r="R25" s="17"/>
      <c r="S25" s="17"/>
      <c r="T25" s="17"/>
      <c r="U25" s="17"/>
    </row>
    <row r="26" spans="1:21" ht="14.25" x14ac:dyDescent="0.45">
      <c r="A26" s="3"/>
      <c r="P26" s="17"/>
      <c r="Q26" s="17"/>
      <c r="R26" s="17"/>
      <c r="S26" s="17"/>
      <c r="T26" s="17"/>
      <c r="U26" s="17"/>
    </row>
    <row r="27" spans="1:21" ht="14.25" x14ac:dyDescent="0.45">
      <c r="A27" s="3"/>
      <c r="P27" s="17"/>
      <c r="Q27" s="17"/>
      <c r="R27" s="17"/>
      <c r="S27" s="17"/>
      <c r="T27" s="17"/>
      <c r="U27" s="17"/>
    </row>
    <row r="28" spans="1:21" ht="14.25" x14ac:dyDescent="0.45">
      <c r="A28" s="3"/>
      <c r="P28" s="17"/>
      <c r="Q28" s="17"/>
      <c r="R28" s="17"/>
      <c r="S28" s="17"/>
      <c r="T28" s="17"/>
      <c r="U28" s="17"/>
    </row>
    <row r="29" spans="1:21" ht="14.25" x14ac:dyDescent="0.45">
      <c r="A29" s="3"/>
      <c r="P29" s="17"/>
      <c r="Q29" s="17"/>
      <c r="R29" s="17"/>
      <c r="S29" s="17"/>
      <c r="T29" s="17"/>
      <c r="U29" s="17"/>
    </row>
    <row r="30" spans="1:21" ht="14.25" x14ac:dyDescent="0.45">
      <c r="A30" s="3"/>
      <c r="P30" s="17"/>
      <c r="Q30" s="17"/>
      <c r="R30" s="17"/>
      <c r="S30" s="17"/>
      <c r="T30" s="17"/>
      <c r="U30" s="17"/>
    </row>
    <row r="31" spans="1:21" ht="14.25" x14ac:dyDescent="0.45">
      <c r="A31" s="3"/>
      <c r="P31" s="17"/>
      <c r="Q31" s="17"/>
      <c r="R31" s="17"/>
      <c r="S31" s="17"/>
      <c r="T31" s="17"/>
      <c r="U31" s="17"/>
    </row>
    <row r="32" spans="1:21" ht="14.25" x14ac:dyDescent="0.45">
      <c r="A32" s="3"/>
      <c r="P32" s="17"/>
      <c r="Q32" s="17"/>
      <c r="R32" s="17"/>
      <c r="S32" s="17"/>
      <c r="T32" s="17"/>
      <c r="U32" s="17"/>
    </row>
    <row r="33" spans="1:21" ht="14.25" x14ac:dyDescent="0.45">
      <c r="A33" s="3"/>
      <c r="P33" s="17"/>
      <c r="Q33" s="17"/>
      <c r="R33" s="17"/>
      <c r="S33" s="17"/>
      <c r="T33" s="17"/>
      <c r="U33" s="17"/>
    </row>
    <row r="34" spans="1:21" ht="14.25" x14ac:dyDescent="0.45">
      <c r="A34" s="3"/>
      <c r="P34" s="17"/>
      <c r="Q34" s="17"/>
      <c r="R34" s="17"/>
      <c r="S34" s="17"/>
      <c r="T34" s="17"/>
      <c r="U34" s="17"/>
    </row>
    <row r="35" spans="1:21" ht="14.25" x14ac:dyDescent="0.45">
      <c r="A35" s="3"/>
      <c r="P35" s="17"/>
      <c r="Q35" s="17"/>
      <c r="R35" s="17"/>
      <c r="S35" s="17"/>
      <c r="T35" s="17"/>
      <c r="U35" s="17"/>
    </row>
    <row r="36" spans="1:21" ht="14.25" x14ac:dyDescent="0.45">
      <c r="A36" s="3"/>
      <c r="P36" s="17"/>
      <c r="Q36" s="17"/>
      <c r="R36" s="17"/>
      <c r="S36" s="17"/>
      <c r="T36" s="17"/>
      <c r="U36" s="17"/>
    </row>
    <row r="37" spans="1:21" x14ac:dyDescent="0.25">
      <c r="A37" s="3"/>
      <c r="P37" s="17"/>
      <c r="Q37" s="17"/>
      <c r="R37" s="17"/>
      <c r="S37" s="17"/>
      <c r="T37" s="17"/>
      <c r="U37" s="17"/>
    </row>
    <row r="38" spans="1:21" x14ac:dyDescent="0.25">
      <c r="A38" s="3"/>
      <c r="P38" s="17"/>
      <c r="Q38" s="17"/>
      <c r="R38" s="17"/>
      <c r="S38" s="17"/>
      <c r="T38" s="17"/>
      <c r="U38" s="17"/>
    </row>
    <row r="39" spans="1:21" x14ac:dyDescent="0.25">
      <c r="A39" s="3"/>
      <c r="P39" s="17"/>
      <c r="Q39" s="17"/>
      <c r="R39" s="17"/>
      <c r="S39" s="17"/>
      <c r="T39" s="17"/>
      <c r="U39" s="17"/>
    </row>
    <row r="40" spans="1:21" x14ac:dyDescent="0.25">
      <c r="A40" s="3"/>
      <c r="P40" s="17"/>
      <c r="Q40" s="17"/>
      <c r="R40" s="17"/>
      <c r="S40" s="17"/>
      <c r="T40" s="17"/>
      <c r="U40" s="17"/>
    </row>
    <row r="41" spans="1:21" x14ac:dyDescent="0.25">
      <c r="A41" s="3"/>
      <c r="P41" s="17"/>
      <c r="Q41" s="17"/>
      <c r="R41" s="17"/>
      <c r="S41" s="17"/>
      <c r="T41" s="17"/>
      <c r="U41" s="17"/>
    </row>
    <row r="42" spans="1:21" x14ac:dyDescent="0.25">
      <c r="A42" s="3"/>
      <c r="P42" s="17"/>
      <c r="Q42" s="17"/>
      <c r="R42" s="17"/>
      <c r="S42" s="17"/>
      <c r="T42" s="17"/>
      <c r="U42" s="17"/>
    </row>
    <row r="43" spans="1:21" x14ac:dyDescent="0.25">
      <c r="A43" s="3"/>
      <c r="P43" s="17"/>
      <c r="Q43" s="17"/>
      <c r="R43" s="17"/>
      <c r="S43" s="17"/>
      <c r="T43" s="17"/>
      <c r="U43" s="17"/>
    </row>
    <row r="44" spans="1:21" x14ac:dyDescent="0.25">
      <c r="A44" s="3"/>
      <c r="P44" s="17"/>
      <c r="Q44" s="17"/>
      <c r="R44" s="17"/>
      <c r="S44" s="17"/>
      <c r="T44" s="17"/>
      <c r="U44" s="17"/>
    </row>
    <row r="45" spans="1:21" x14ac:dyDescent="0.25">
      <c r="A45" s="3"/>
      <c r="P45" s="17"/>
      <c r="Q45" s="17"/>
      <c r="R45" s="17"/>
      <c r="S45" s="17"/>
      <c r="T45" s="17"/>
      <c r="U45" s="17"/>
    </row>
    <row r="46" spans="1:21" x14ac:dyDescent="0.25">
      <c r="A46" s="3"/>
      <c r="P46" s="17"/>
      <c r="Q46" s="17"/>
      <c r="R46" s="17"/>
      <c r="S46" s="17"/>
      <c r="T46" s="17"/>
      <c r="U46" s="17"/>
    </row>
    <row r="47" spans="1:21" x14ac:dyDescent="0.25">
      <c r="A47" s="3"/>
      <c r="P47" s="17"/>
      <c r="Q47" s="17"/>
      <c r="R47" s="17"/>
      <c r="S47" s="17"/>
      <c r="T47" s="17"/>
      <c r="U47" s="17"/>
    </row>
    <row r="48" spans="1:21" x14ac:dyDescent="0.25">
      <c r="A48" s="3"/>
      <c r="P48" s="17"/>
      <c r="Q48" s="17"/>
      <c r="R48" s="17"/>
      <c r="S48" s="17"/>
      <c r="T48" s="17"/>
      <c r="U48" s="17"/>
    </row>
    <row r="49" spans="1:21" x14ac:dyDescent="0.25">
      <c r="A49" s="3"/>
      <c r="P49" s="17"/>
      <c r="Q49" s="17"/>
      <c r="R49" s="17"/>
      <c r="S49" s="17"/>
      <c r="T49" s="17"/>
      <c r="U49" s="17"/>
    </row>
    <row r="50" spans="1:21" x14ac:dyDescent="0.25">
      <c r="A50" s="3"/>
      <c r="P50" s="17"/>
      <c r="Q50" s="17"/>
      <c r="R50" s="17"/>
      <c r="S50" s="17"/>
      <c r="T50" s="17"/>
      <c r="U50" s="17"/>
    </row>
    <row r="51" spans="1:21" x14ac:dyDescent="0.25">
      <c r="A51" s="3"/>
      <c r="P51" s="17"/>
      <c r="Q51" s="17"/>
      <c r="R51" s="17"/>
      <c r="S51" s="17"/>
      <c r="T51" s="17"/>
      <c r="U51" s="17"/>
    </row>
    <row r="52" spans="1:21" x14ac:dyDescent="0.25">
      <c r="A52" s="3"/>
      <c r="P52" s="17"/>
      <c r="Q52" s="17"/>
      <c r="R52" s="17"/>
      <c r="S52" s="17"/>
      <c r="T52" s="17"/>
      <c r="U52" s="17"/>
    </row>
    <row r="53" spans="1:21" x14ac:dyDescent="0.25">
      <c r="A53" s="3"/>
      <c r="P53" s="17"/>
      <c r="Q53" s="17"/>
      <c r="R53" s="17"/>
      <c r="S53" s="17"/>
      <c r="T53" s="17"/>
      <c r="U53" s="17"/>
    </row>
    <row r="54" spans="1:21" x14ac:dyDescent="0.25">
      <c r="A54" s="3"/>
      <c r="P54" s="17"/>
      <c r="Q54" s="17"/>
      <c r="R54" s="17"/>
      <c r="S54" s="17"/>
      <c r="T54" s="17"/>
      <c r="U54" s="17"/>
    </row>
    <row r="55" spans="1:21" x14ac:dyDescent="0.25">
      <c r="A55" s="3"/>
      <c r="P55" s="17"/>
      <c r="Q55" s="17"/>
      <c r="R55" s="17"/>
      <c r="S55" s="17"/>
      <c r="T55" s="17"/>
      <c r="U55" s="17"/>
    </row>
    <row r="56" spans="1:21" x14ac:dyDescent="0.25">
      <c r="A56" s="3"/>
      <c r="P56" s="17"/>
      <c r="Q56" s="17"/>
      <c r="R56" s="17"/>
      <c r="S56" s="17"/>
      <c r="T56" s="17"/>
      <c r="U56" s="17"/>
    </row>
    <row r="57" spans="1:21" x14ac:dyDescent="0.25">
      <c r="A57" s="3"/>
      <c r="P57" s="17"/>
      <c r="Q57" s="17"/>
      <c r="R57" s="17"/>
      <c r="S57" s="17"/>
      <c r="T57" s="17"/>
      <c r="U57" s="17"/>
    </row>
    <row r="58" spans="1:21" x14ac:dyDescent="0.25">
      <c r="A58" s="3"/>
      <c r="P58" s="17"/>
      <c r="Q58" s="17"/>
      <c r="R58" s="17"/>
      <c r="S58" s="17"/>
      <c r="T58" s="17"/>
      <c r="U58" s="17"/>
    </row>
    <row r="59" spans="1:21" x14ac:dyDescent="0.25">
      <c r="A59" s="3"/>
      <c r="P59" s="17"/>
      <c r="Q59" s="17"/>
      <c r="R59" s="17"/>
      <c r="S59" s="17"/>
      <c r="T59" s="17"/>
      <c r="U59" s="17"/>
    </row>
    <row r="60" spans="1:21" x14ac:dyDescent="0.25">
      <c r="A60" s="3"/>
      <c r="P60" s="17"/>
      <c r="Q60" s="17"/>
      <c r="R60" s="17"/>
      <c r="S60" s="17"/>
      <c r="T60" s="17"/>
      <c r="U60" s="17"/>
    </row>
    <row r="61" spans="1:21" x14ac:dyDescent="0.25">
      <c r="A61" s="3"/>
      <c r="P61" s="17"/>
      <c r="Q61" s="17"/>
      <c r="R61" s="17"/>
      <c r="S61" s="17"/>
      <c r="T61" s="17"/>
      <c r="U61" s="17"/>
    </row>
    <row r="62" spans="1:21" x14ac:dyDescent="0.25">
      <c r="A62" s="3"/>
      <c r="P62" s="17"/>
      <c r="Q62" s="17"/>
      <c r="R62" s="17"/>
      <c r="S62" s="17"/>
      <c r="T62" s="17"/>
      <c r="U62" s="17"/>
    </row>
    <row r="63" spans="1:21" x14ac:dyDescent="0.25">
      <c r="A63" s="3"/>
      <c r="P63" s="17"/>
      <c r="Q63" s="17"/>
      <c r="R63" s="17"/>
      <c r="S63" s="17"/>
      <c r="T63" s="17"/>
      <c r="U63" s="17"/>
    </row>
    <row r="64" spans="1:21" x14ac:dyDescent="0.25">
      <c r="A64" s="3"/>
      <c r="P64" s="17"/>
      <c r="Q64" s="17"/>
      <c r="R64" s="17"/>
      <c r="S64" s="17"/>
      <c r="T64" s="17"/>
      <c r="U64" s="17"/>
    </row>
    <row r="65" spans="1:21" x14ac:dyDescent="0.25">
      <c r="A65" s="3"/>
      <c r="P65" s="17"/>
      <c r="Q65" s="17"/>
      <c r="R65" s="17"/>
      <c r="S65" s="17"/>
      <c r="T65" s="17"/>
      <c r="U65" s="17"/>
    </row>
    <row r="66" spans="1:21" x14ac:dyDescent="0.25">
      <c r="A66" s="3"/>
      <c r="P66" s="17"/>
      <c r="Q66" s="17"/>
      <c r="R66" s="17"/>
      <c r="S66" s="17"/>
      <c r="T66" s="17"/>
      <c r="U66" s="17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G43"/>
  <sheetViews>
    <sheetView showGridLines="0" zoomScale="85" zoomScaleNormal="85" zoomScalePageLayoutView="90" workbookViewId="0">
      <selection activeCell="D28" sqref="D28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326" t="s">
        <v>413</v>
      </c>
      <c r="B1" s="326"/>
      <c r="C1" s="326"/>
      <c r="D1" s="326"/>
      <c r="E1" s="326"/>
      <c r="F1" s="326"/>
      <c r="G1" s="326"/>
    </row>
    <row r="2" spans="1:7" ht="14.25" x14ac:dyDescent="0.45">
      <c r="A2" s="308" t="str">
        <f>ENTIDAD</f>
        <v>Municipio de Valle de Santiago, Gobierno del Estado de Guanajuato</v>
      </c>
      <c r="B2" s="309"/>
      <c r="C2" s="309"/>
      <c r="D2" s="309"/>
      <c r="E2" s="309"/>
      <c r="F2" s="309"/>
      <c r="G2" s="310"/>
    </row>
    <row r="3" spans="1:7" ht="14.25" x14ac:dyDescent="0.45">
      <c r="A3" s="311" t="s">
        <v>414</v>
      </c>
      <c r="B3" s="312"/>
      <c r="C3" s="312"/>
      <c r="D3" s="312"/>
      <c r="E3" s="312"/>
      <c r="F3" s="312"/>
      <c r="G3" s="313"/>
    </row>
    <row r="4" spans="1:7" ht="14.25" x14ac:dyDescent="0.45">
      <c r="A4" s="311" t="s">
        <v>118</v>
      </c>
      <c r="B4" s="312"/>
      <c r="C4" s="312"/>
      <c r="D4" s="312"/>
      <c r="E4" s="312"/>
      <c r="F4" s="312"/>
      <c r="G4" s="313"/>
    </row>
    <row r="5" spans="1:7" ht="14.25" x14ac:dyDescent="0.45">
      <c r="A5" s="311" t="s">
        <v>415</v>
      </c>
      <c r="B5" s="312"/>
      <c r="C5" s="312"/>
      <c r="D5" s="312"/>
      <c r="E5" s="312"/>
      <c r="F5" s="312"/>
      <c r="G5" s="313"/>
    </row>
    <row r="6" spans="1:7" x14ac:dyDescent="0.25">
      <c r="A6" s="323" t="s">
        <v>3280</v>
      </c>
      <c r="B6" s="48">
        <f>ANIO1P</f>
        <v>2020</v>
      </c>
      <c r="C6" s="339" t="str">
        <f>ANIO2P</f>
        <v>2021 (d)</v>
      </c>
      <c r="D6" s="339" t="str">
        <f>ANIO3P</f>
        <v>2022 (d)</v>
      </c>
      <c r="E6" s="339" t="str">
        <f>ANIO4P</f>
        <v>2023 (d)</v>
      </c>
      <c r="F6" s="339" t="str">
        <f>ANIO5P</f>
        <v>2024 (d)</v>
      </c>
      <c r="G6" s="339" t="str">
        <f>ANIO6P</f>
        <v>2025 (d)</v>
      </c>
    </row>
    <row r="7" spans="1:7" ht="48" customHeight="1" x14ac:dyDescent="0.25">
      <c r="A7" s="324"/>
      <c r="B7" s="75" t="s">
        <v>3283</v>
      </c>
      <c r="C7" s="340"/>
      <c r="D7" s="340"/>
      <c r="E7" s="340"/>
      <c r="F7" s="340"/>
      <c r="G7" s="340"/>
    </row>
    <row r="8" spans="1:7" x14ac:dyDescent="0.25">
      <c r="A8" s="49" t="s">
        <v>421</v>
      </c>
      <c r="B8" s="229">
        <f t="shared" ref="B8:G8" si="0">SUM(B9:B20)</f>
        <v>213397708.50320002</v>
      </c>
      <c r="C8" s="229">
        <f t="shared" si="0"/>
        <v>221933616.843328</v>
      </c>
      <c r="D8" s="229">
        <f t="shared" si="0"/>
        <v>230810961.51706114</v>
      </c>
      <c r="E8" s="229">
        <f t="shared" si="0"/>
        <v>240043399.97774357</v>
      </c>
      <c r="F8" s="229">
        <f t="shared" si="0"/>
        <v>249645135.97685334</v>
      </c>
      <c r="G8" s="229">
        <f t="shared" si="0"/>
        <v>259630941.41592747</v>
      </c>
    </row>
    <row r="9" spans="1:7" x14ac:dyDescent="0.25">
      <c r="A9" s="50" t="s">
        <v>216</v>
      </c>
      <c r="B9" s="252">
        <v>19237006.359999999</v>
      </c>
      <c r="C9" s="252">
        <v>20006486.614399999</v>
      </c>
      <c r="D9" s="252">
        <v>20806746.078976002</v>
      </c>
      <c r="E9" s="252">
        <v>21639015.922135044</v>
      </c>
      <c r="F9" s="252">
        <v>22504576.559020445</v>
      </c>
      <c r="G9" s="252">
        <v>23404759.621381264</v>
      </c>
    </row>
    <row r="10" spans="1:7" x14ac:dyDescent="0.25">
      <c r="A10" s="50" t="s">
        <v>217</v>
      </c>
      <c r="B10" s="252">
        <v>0</v>
      </c>
      <c r="C10" s="252">
        <v>0</v>
      </c>
      <c r="D10" s="252">
        <v>0</v>
      </c>
      <c r="E10" s="252">
        <v>0</v>
      </c>
      <c r="F10" s="252">
        <v>0</v>
      </c>
      <c r="G10" s="252">
        <v>0</v>
      </c>
    </row>
    <row r="11" spans="1:7" x14ac:dyDescent="0.25">
      <c r="A11" s="50" t="s">
        <v>218</v>
      </c>
      <c r="B11" s="252">
        <v>6172806.4736000001</v>
      </c>
      <c r="C11" s="252">
        <v>6419718.7325440003</v>
      </c>
      <c r="D11" s="252">
        <v>6676507.4818457607</v>
      </c>
      <c r="E11" s="252">
        <v>6943567.7811195916</v>
      </c>
      <c r="F11" s="252">
        <v>7221310.4923643759</v>
      </c>
      <c r="G11" s="252">
        <v>7510162.9120589513</v>
      </c>
    </row>
    <row r="12" spans="1:7" x14ac:dyDescent="0.25">
      <c r="A12" s="50" t="s">
        <v>416</v>
      </c>
      <c r="B12" s="252">
        <v>27084096.530400004</v>
      </c>
      <c r="C12" s="252">
        <v>28167460.391616005</v>
      </c>
      <c r="D12" s="252">
        <v>29294158.807280648</v>
      </c>
      <c r="E12" s="252">
        <v>30465925.159571875</v>
      </c>
      <c r="F12" s="252">
        <v>31684562.16595475</v>
      </c>
      <c r="G12" s="252">
        <v>32951944.652592938</v>
      </c>
    </row>
    <row r="13" spans="1:7" x14ac:dyDescent="0.25">
      <c r="A13" s="50" t="s">
        <v>220</v>
      </c>
      <c r="B13" s="252">
        <v>4353624.392</v>
      </c>
      <c r="C13" s="252">
        <v>4527769.3676800001</v>
      </c>
      <c r="D13" s="252">
        <v>4708880.1423872001</v>
      </c>
      <c r="E13" s="252">
        <v>4897235.3480826886</v>
      </c>
      <c r="F13" s="252">
        <v>5093124.762005996</v>
      </c>
      <c r="G13" s="252">
        <v>5296849.7524862355</v>
      </c>
    </row>
    <row r="14" spans="1:7" x14ac:dyDescent="0.25">
      <c r="A14" s="50" t="s">
        <v>221</v>
      </c>
      <c r="B14" s="252">
        <v>2272629.4656000002</v>
      </c>
      <c r="C14" s="252">
        <v>2363534.6442240002</v>
      </c>
      <c r="D14" s="252">
        <v>2458076.0299929604</v>
      </c>
      <c r="E14" s="252">
        <v>2556399.071192679</v>
      </c>
      <c r="F14" s="252">
        <v>2658655.0340403863</v>
      </c>
      <c r="G14" s="252">
        <v>2765001.235402002</v>
      </c>
    </row>
    <row r="15" spans="1:7" x14ac:dyDescent="0.25">
      <c r="A15" s="50" t="s">
        <v>417</v>
      </c>
      <c r="B15" s="252">
        <v>0</v>
      </c>
      <c r="C15" s="252">
        <v>0</v>
      </c>
      <c r="D15" s="252">
        <v>0</v>
      </c>
      <c r="E15" s="252">
        <v>0</v>
      </c>
      <c r="F15" s="252">
        <v>0</v>
      </c>
      <c r="G15" s="252">
        <v>0</v>
      </c>
    </row>
    <row r="16" spans="1:7" x14ac:dyDescent="0.25">
      <c r="A16" s="50" t="s">
        <v>418</v>
      </c>
      <c r="B16" s="252">
        <v>148688363.20000002</v>
      </c>
      <c r="C16" s="252">
        <v>154635897.72800002</v>
      </c>
      <c r="D16" s="252">
        <v>160821333.63712001</v>
      </c>
      <c r="E16" s="252">
        <v>167254186.9826048</v>
      </c>
      <c r="F16" s="252">
        <v>173944354.461909</v>
      </c>
      <c r="G16" s="252">
        <v>180902128.64038536</v>
      </c>
    </row>
    <row r="17" spans="1:7" x14ac:dyDescent="0.25">
      <c r="A17" s="9" t="s">
        <v>419</v>
      </c>
      <c r="B17" s="252">
        <v>2923038.0816000002</v>
      </c>
      <c r="C17" s="252">
        <v>3039959.6048640003</v>
      </c>
      <c r="D17" s="252">
        <v>3161557.9890585607</v>
      </c>
      <c r="E17" s="252">
        <v>3288020.3086209032</v>
      </c>
      <c r="F17" s="252">
        <v>3419541.1209657392</v>
      </c>
      <c r="G17" s="252">
        <v>3556322.765804369</v>
      </c>
    </row>
    <row r="18" spans="1:7" x14ac:dyDescent="0.25">
      <c r="A18" s="50" t="s">
        <v>240</v>
      </c>
      <c r="B18" s="252">
        <v>0</v>
      </c>
      <c r="C18" s="252">
        <v>0</v>
      </c>
      <c r="D18" s="252">
        <v>0</v>
      </c>
      <c r="E18" s="252">
        <v>0</v>
      </c>
      <c r="F18" s="252">
        <v>0</v>
      </c>
      <c r="G18" s="252">
        <v>0</v>
      </c>
    </row>
    <row r="19" spans="1:7" x14ac:dyDescent="0.25">
      <c r="A19" s="50" t="s">
        <v>241</v>
      </c>
      <c r="B19" s="252">
        <v>2666144</v>
      </c>
      <c r="C19" s="252">
        <v>2772789.7600000002</v>
      </c>
      <c r="D19" s="252">
        <v>2883701.3504000003</v>
      </c>
      <c r="E19" s="252">
        <v>2999049.4044160005</v>
      </c>
      <c r="F19" s="252">
        <v>3119011.3805926405</v>
      </c>
      <c r="G19" s="252">
        <v>3243771.8358163461</v>
      </c>
    </row>
    <row r="20" spans="1:7" x14ac:dyDescent="0.25">
      <c r="A20" s="50" t="s">
        <v>420</v>
      </c>
      <c r="B20" s="252">
        <v>0</v>
      </c>
      <c r="C20" s="252">
        <v>0</v>
      </c>
      <c r="D20" s="252">
        <v>0</v>
      </c>
      <c r="E20" s="252">
        <v>0</v>
      </c>
      <c r="F20" s="252">
        <v>0</v>
      </c>
      <c r="G20" s="252">
        <v>0</v>
      </c>
    </row>
    <row r="21" spans="1:7" ht="14.25" x14ac:dyDescent="0.45">
      <c r="A21" s="51"/>
      <c r="B21" s="51"/>
      <c r="C21" s="51"/>
      <c r="D21" s="51"/>
      <c r="E21" s="51"/>
      <c r="F21" s="51"/>
      <c r="G21" s="51"/>
    </row>
    <row r="22" spans="1:7" ht="14.25" x14ac:dyDescent="0.45">
      <c r="A22" s="52" t="s">
        <v>422</v>
      </c>
      <c r="B22" s="195">
        <f t="shared" ref="B22:G22" si="1">SUM(B23:B27)</f>
        <v>221814722.77120003</v>
      </c>
      <c r="C22" s="195">
        <f t="shared" si="1"/>
        <v>230687311.68204802</v>
      </c>
      <c r="D22" s="195">
        <f t="shared" si="1"/>
        <v>239914804.14932993</v>
      </c>
      <c r="E22" s="195">
        <f t="shared" si="1"/>
        <v>249511396.31530318</v>
      </c>
      <c r="F22" s="195">
        <f t="shared" si="1"/>
        <v>259491852.16791528</v>
      </c>
      <c r="G22" s="195">
        <f t="shared" si="1"/>
        <v>269871526.25463188</v>
      </c>
    </row>
    <row r="23" spans="1:7" x14ac:dyDescent="0.25">
      <c r="A23" s="50" t="s">
        <v>423</v>
      </c>
      <c r="B23" s="253">
        <v>171520082.57280001</v>
      </c>
      <c r="C23" s="253">
        <v>178380885.87571201</v>
      </c>
      <c r="D23" s="253">
        <v>185516121.3107405</v>
      </c>
      <c r="E23" s="253">
        <v>192936766.16317013</v>
      </c>
      <c r="F23" s="253">
        <v>200654236.80969694</v>
      </c>
      <c r="G23" s="253">
        <v>208680406.28208482</v>
      </c>
    </row>
    <row r="24" spans="1:7" x14ac:dyDescent="0.25">
      <c r="A24" s="50" t="s">
        <v>424</v>
      </c>
      <c r="B24" s="253">
        <v>48849042.486400001</v>
      </c>
      <c r="C24" s="253">
        <v>50803004.185856</v>
      </c>
      <c r="D24" s="253">
        <v>52835124.353290245</v>
      </c>
      <c r="E24" s="253">
        <v>54948529.327421859</v>
      </c>
      <c r="F24" s="253">
        <v>57146470.500518732</v>
      </c>
      <c r="G24" s="253">
        <v>59432329.320539482</v>
      </c>
    </row>
    <row r="25" spans="1:7" x14ac:dyDescent="0.25">
      <c r="A25" s="50" t="s">
        <v>425</v>
      </c>
      <c r="B25" s="253">
        <v>0</v>
      </c>
      <c r="C25" s="253">
        <v>0</v>
      </c>
      <c r="D25" s="253">
        <v>0</v>
      </c>
      <c r="E25" s="253">
        <v>0</v>
      </c>
      <c r="F25" s="253">
        <v>0</v>
      </c>
      <c r="G25" s="253">
        <v>0</v>
      </c>
    </row>
    <row r="26" spans="1:7" x14ac:dyDescent="0.25">
      <c r="A26" s="53" t="s">
        <v>265</v>
      </c>
      <c r="B26" s="253">
        <v>0</v>
      </c>
      <c r="C26" s="253">
        <v>0</v>
      </c>
      <c r="D26" s="253">
        <v>0</v>
      </c>
      <c r="E26" s="253">
        <v>0</v>
      </c>
      <c r="F26" s="253">
        <v>0</v>
      </c>
      <c r="G26" s="253">
        <v>0</v>
      </c>
    </row>
    <row r="27" spans="1:7" x14ac:dyDescent="0.25">
      <c r="A27" s="50" t="s">
        <v>266</v>
      </c>
      <c r="B27" s="253">
        <v>1445597.7120000003</v>
      </c>
      <c r="C27" s="253">
        <v>1503421.6204800003</v>
      </c>
      <c r="D27" s="253">
        <v>1563558.4852992003</v>
      </c>
      <c r="E27" s="253">
        <v>1626100.8247111684</v>
      </c>
      <c r="F27" s="253">
        <v>1691144.8576996152</v>
      </c>
      <c r="G27" s="253">
        <v>1758790.6520075998</v>
      </c>
    </row>
    <row r="28" spans="1:7" ht="14.25" x14ac:dyDescent="0.45">
      <c r="A28" s="51"/>
      <c r="B28" s="51"/>
      <c r="C28" s="51"/>
      <c r="D28" s="51"/>
      <c r="E28" s="51"/>
      <c r="F28" s="51"/>
      <c r="G28" s="51"/>
    </row>
    <row r="29" spans="1:7" ht="14.25" x14ac:dyDescent="0.45">
      <c r="A29" s="52" t="s">
        <v>426</v>
      </c>
      <c r="B29" s="195">
        <f t="shared" ref="B29:G29" si="2">B30</f>
        <v>0</v>
      </c>
      <c r="C29" s="195">
        <f t="shared" si="2"/>
        <v>0</v>
      </c>
      <c r="D29" s="195">
        <f t="shared" si="2"/>
        <v>0</v>
      </c>
      <c r="E29" s="195">
        <f t="shared" si="2"/>
        <v>0</v>
      </c>
      <c r="F29" s="195">
        <f t="shared" si="2"/>
        <v>0</v>
      </c>
      <c r="G29" s="195">
        <f t="shared" si="2"/>
        <v>0</v>
      </c>
    </row>
    <row r="30" spans="1:7" x14ac:dyDescent="0.25">
      <c r="A30" s="50" t="s">
        <v>269</v>
      </c>
      <c r="B30" s="252">
        <v>0</v>
      </c>
      <c r="C30" s="252">
        <v>0</v>
      </c>
      <c r="D30" s="252">
        <v>0</v>
      </c>
      <c r="E30" s="252">
        <v>0</v>
      </c>
      <c r="F30" s="252">
        <v>0</v>
      </c>
      <c r="G30" s="252">
        <v>0</v>
      </c>
    </row>
    <row r="31" spans="1:7" ht="14.25" x14ac:dyDescent="0.45">
      <c r="A31" s="51"/>
      <c r="B31" s="51"/>
      <c r="C31" s="51"/>
      <c r="D31" s="51"/>
      <c r="E31" s="51"/>
      <c r="F31" s="51"/>
      <c r="G31" s="51"/>
    </row>
    <row r="32" spans="1:7" ht="14.25" x14ac:dyDescent="0.45">
      <c r="A32" s="13" t="s">
        <v>427</v>
      </c>
      <c r="B32" s="195">
        <f t="shared" ref="B32:G32" si="3">B29+B22+B8</f>
        <v>435212431.27440006</v>
      </c>
      <c r="C32" s="195">
        <f t="shared" si="3"/>
        <v>452620928.52537602</v>
      </c>
      <c r="D32" s="195">
        <f t="shared" si="3"/>
        <v>470725765.66639107</v>
      </c>
      <c r="E32" s="195">
        <f t="shared" si="3"/>
        <v>489554796.29304671</v>
      </c>
      <c r="F32" s="195">
        <f t="shared" si="3"/>
        <v>509136988.1447686</v>
      </c>
      <c r="G32" s="195">
        <f t="shared" si="3"/>
        <v>529502467.67055935</v>
      </c>
    </row>
    <row r="33" spans="1:7" ht="14.25" x14ac:dyDescent="0.45">
      <c r="A33" s="51"/>
      <c r="B33" s="51"/>
      <c r="C33" s="51"/>
      <c r="D33" s="51"/>
      <c r="E33" s="51"/>
      <c r="F33" s="51"/>
      <c r="G33" s="51"/>
    </row>
    <row r="34" spans="1:7" ht="14.25" x14ac:dyDescent="0.45">
      <c r="A34" s="52" t="s">
        <v>271</v>
      </c>
      <c r="B34" s="58"/>
      <c r="C34" s="58"/>
      <c r="D34" s="58"/>
      <c r="E34" s="58"/>
      <c r="F34" s="58"/>
      <c r="G34" s="58"/>
    </row>
    <row r="35" spans="1:7" ht="30" x14ac:dyDescent="0.25">
      <c r="A35" s="54" t="s">
        <v>428</v>
      </c>
      <c r="B35" s="253">
        <v>0</v>
      </c>
      <c r="C35" s="253">
        <v>0</v>
      </c>
      <c r="D35" s="253">
        <v>0</v>
      </c>
      <c r="E35" s="253">
        <v>0</v>
      </c>
      <c r="F35" s="253">
        <v>0</v>
      </c>
      <c r="G35" s="253">
        <v>0</v>
      </c>
    </row>
    <row r="36" spans="1:7" ht="30" x14ac:dyDescent="0.25">
      <c r="A36" s="54" t="s">
        <v>273</v>
      </c>
      <c r="B36" s="253">
        <v>0</v>
      </c>
      <c r="C36" s="253">
        <v>0</v>
      </c>
      <c r="D36" s="253">
        <v>0</v>
      </c>
      <c r="E36" s="253">
        <v>0</v>
      </c>
      <c r="F36" s="253">
        <v>0</v>
      </c>
      <c r="G36" s="253">
        <v>0</v>
      </c>
    </row>
    <row r="37" spans="1:7" ht="14.25" x14ac:dyDescent="0.45">
      <c r="A37" s="52" t="s">
        <v>429</v>
      </c>
      <c r="B37" s="195">
        <f t="shared" ref="B37:G37" si="4">B36+B35</f>
        <v>0</v>
      </c>
      <c r="C37" s="195">
        <f t="shared" si="4"/>
        <v>0</v>
      </c>
      <c r="D37" s="195">
        <f t="shared" si="4"/>
        <v>0</v>
      </c>
      <c r="E37" s="195">
        <f t="shared" si="4"/>
        <v>0</v>
      </c>
      <c r="F37" s="195">
        <f t="shared" si="4"/>
        <v>0</v>
      </c>
      <c r="G37" s="195">
        <f t="shared" si="4"/>
        <v>0</v>
      </c>
    </row>
    <row r="38" spans="1:7" ht="14.25" x14ac:dyDescent="0.45">
      <c r="A38" s="55"/>
      <c r="B38" s="12"/>
      <c r="C38" s="12"/>
      <c r="D38" s="12"/>
      <c r="E38" s="12"/>
      <c r="F38" s="12"/>
      <c r="G38" s="12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7">
        <f>'Formato 7 a)'!B8</f>
        <v>213397708.50320002</v>
      </c>
      <c r="Q2" s="17">
        <f>'Formato 7 a)'!C8</f>
        <v>221933616.843328</v>
      </c>
      <c r="R2" s="17">
        <f>'Formato 7 a)'!D8</f>
        <v>230810961.51706114</v>
      </c>
      <c r="S2" s="17">
        <f>'Formato 7 a)'!E8</f>
        <v>240043399.97774357</v>
      </c>
      <c r="T2" s="17">
        <f>'Formato 7 a)'!F8</f>
        <v>249645135.97685334</v>
      </c>
      <c r="U2" s="17">
        <f>'Formato 7 a)'!G8</f>
        <v>259630941.41592747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7">
        <f>'Formato 7 a)'!B9</f>
        <v>19237006.359999999</v>
      </c>
      <c r="Q3" s="17">
        <f>'Formato 7 a)'!C9</f>
        <v>20006486.614399999</v>
      </c>
      <c r="R3" s="17">
        <f>'Formato 7 a)'!D9</f>
        <v>20806746.078976002</v>
      </c>
      <c r="S3" s="17">
        <f>'Formato 7 a)'!E9</f>
        <v>21639015.922135044</v>
      </c>
      <c r="T3" s="17">
        <f>'Formato 7 a)'!F9</f>
        <v>22504576.559020445</v>
      </c>
      <c r="U3" s="17">
        <f>'Formato 7 a)'!G9</f>
        <v>23404759.621381264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7">
        <f>'Formato 7 a)'!B10</f>
        <v>0</v>
      </c>
      <c r="Q4" s="17">
        <f>'Formato 7 a)'!C10</f>
        <v>0</v>
      </c>
      <c r="R4" s="17">
        <f>'Formato 7 a)'!D10</f>
        <v>0</v>
      </c>
      <c r="S4" s="17">
        <f>'Formato 7 a)'!E10</f>
        <v>0</v>
      </c>
      <c r="T4" s="17">
        <f>'Formato 7 a)'!F10</f>
        <v>0</v>
      </c>
      <c r="U4" s="17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7">
        <f>'Formato 7 a)'!B11</f>
        <v>6172806.4736000001</v>
      </c>
      <c r="Q5" s="17">
        <f>'Formato 7 a)'!C11</f>
        <v>6419718.7325440003</v>
      </c>
      <c r="R5" s="17">
        <f>'Formato 7 a)'!D11</f>
        <v>6676507.4818457607</v>
      </c>
      <c r="S5" s="17">
        <f>'Formato 7 a)'!E11</f>
        <v>6943567.7811195916</v>
      </c>
      <c r="T5" s="17">
        <f>'Formato 7 a)'!F11</f>
        <v>7221310.4923643759</v>
      </c>
      <c r="U5" s="17">
        <f>'Formato 7 a)'!G11</f>
        <v>7510162.9120589513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7">
        <f>'Formato 7 a)'!B12</f>
        <v>27084096.530400004</v>
      </c>
      <c r="Q6" s="17">
        <f>'Formato 7 a)'!C12</f>
        <v>28167460.391616005</v>
      </c>
      <c r="R6" s="17">
        <f>'Formato 7 a)'!D12</f>
        <v>29294158.807280648</v>
      </c>
      <c r="S6" s="17">
        <f>'Formato 7 a)'!E12</f>
        <v>30465925.159571875</v>
      </c>
      <c r="T6" s="17">
        <f>'Formato 7 a)'!F12</f>
        <v>31684562.16595475</v>
      </c>
      <c r="U6" s="17">
        <f>'Formato 7 a)'!G12</f>
        <v>32951944.652592938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7">
        <f>'Formato 7 a)'!B13</f>
        <v>4353624.392</v>
      </c>
      <c r="Q7" s="17">
        <f>'Formato 7 a)'!C13</f>
        <v>4527769.3676800001</v>
      </c>
      <c r="R7" s="17">
        <f>'Formato 7 a)'!D13</f>
        <v>4708880.1423872001</v>
      </c>
      <c r="S7" s="17">
        <f>'Formato 7 a)'!E13</f>
        <v>4897235.3480826886</v>
      </c>
      <c r="T7" s="17">
        <f>'Formato 7 a)'!F13</f>
        <v>5093124.762005996</v>
      </c>
      <c r="U7" s="17">
        <f>'Formato 7 a)'!G13</f>
        <v>5296849.7524862355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7">
        <f>'Formato 7 a)'!B14</f>
        <v>2272629.4656000002</v>
      </c>
      <c r="Q8" s="17">
        <f>'Formato 7 a)'!C14</f>
        <v>2363534.6442240002</v>
      </c>
      <c r="R8" s="17">
        <f>'Formato 7 a)'!D14</f>
        <v>2458076.0299929604</v>
      </c>
      <c r="S8" s="17">
        <f>'Formato 7 a)'!E14</f>
        <v>2556399.071192679</v>
      </c>
      <c r="T8" s="17">
        <f>'Formato 7 a)'!F14</f>
        <v>2658655.0340403863</v>
      </c>
      <c r="U8" s="17">
        <f>'Formato 7 a)'!G14</f>
        <v>2765001.235402002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7">
        <f>'Formato 7 a)'!B15</f>
        <v>0</v>
      </c>
      <c r="Q9" s="17">
        <f>'Formato 7 a)'!C15</f>
        <v>0</v>
      </c>
      <c r="R9" s="17">
        <f>'Formato 7 a)'!D15</f>
        <v>0</v>
      </c>
      <c r="S9" s="17">
        <f>'Formato 7 a)'!E15</f>
        <v>0</v>
      </c>
      <c r="T9" s="17">
        <f>'Formato 7 a)'!F15</f>
        <v>0</v>
      </c>
      <c r="U9" s="17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7">
        <f>'Formato 7 a)'!B16</f>
        <v>148688363.20000002</v>
      </c>
      <c r="Q10" s="17">
        <f>'Formato 7 a)'!C16</f>
        <v>154635897.72800002</v>
      </c>
      <c r="R10" s="17">
        <f>'Formato 7 a)'!D16</f>
        <v>160821333.63712001</v>
      </c>
      <c r="S10" s="17">
        <f>'Formato 7 a)'!E16</f>
        <v>167254186.9826048</v>
      </c>
      <c r="T10" s="17">
        <f>'Formato 7 a)'!F16</f>
        <v>173944354.461909</v>
      </c>
      <c r="U10" s="17">
        <f>'Formato 7 a)'!G16</f>
        <v>180902128.64038536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7">
        <f>'Formato 7 a)'!B17</f>
        <v>2923038.0816000002</v>
      </c>
      <c r="Q11" s="17">
        <f>'Formato 7 a)'!C17</f>
        <v>3039959.6048640003</v>
      </c>
      <c r="R11" s="17">
        <f>'Formato 7 a)'!D17</f>
        <v>3161557.9890585607</v>
      </c>
      <c r="S11" s="17">
        <f>'Formato 7 a)'!E17</f>
        <v>3288020.3086209032</v>
      </c>
      <c r="T11" s="17">
        <f>'Formato 7 a)'!F17</f>
        <v>3419541.1209657392</v>
      </c>
      <c r="U11" s="17">
        <f>'Formato 7 a)'!G17</f>
        <v>3556322.765804369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7">
        <f>'Formato 7 a)'!B18</f>
        <v>0</v>
      </c>
      <c r="Q12" s="17">
        <f>'Formato 7 a)'!C18</f>
        <v>0</v>
      </c>
      <c r="R12" s="17">
        <f>'Formato 7 a)'!D18</f>
        <v>0</v>
      </c>
      <c r="S12" s="17">
        <f>'Formato 7 a)'!E18</f>
        <v>0</v>
      </c>
      <c r="T12" s="17">
        <f>'Formato 7 a)'!F18</f>
        <v>0</v>
      </c>
      <c r="U12" s="17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7">
        <f>'Formato 7 a)'!B19</f>
        <v>2666144</v>
      </c>
      <c r="Q13" s="17">
        <f>'Formato 7 a)'!C19</f>
        <v>2772789.7600000002</v>
      </c>
      <c r="R13" s="17">
        <f>'Formato 7 a)'!D19</f>
        <v>2883701.3504000003</v>
      </c>
      <c r="S13" s="17">
        <f>'Formato 7 a)'!E19</f>
        <v>2999049.4044160005</v>
      </c>
      <c r="T13" s="17">
        <f>'Formato 7 a)'!F19</f>
        <v>3119011.3805926405</v>
      </c>
      <c r="U13" s="17">
        <f>'Formato 7 a)'!G19</f>
        <v>3243771.8358163461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7">
        <f>'Formato 7 a)'!B20</f>
        <v>0</v>
      </c>
      <c r="Q14" s="17">
        <f>'Formato 7 a)'!C20</f>
        <v>0</v>
      </c>
      <c r="R14" s="17">
        <f>'Formato 7 a)'!D20</f>
        <v>0</v>
      </c>
      <c r="S14" s="17">
        <f>'Formato 7 a)'!E20</f>
        <v>0</v>
      </c>
      <c r="T14" s="17">
        <f>'Formato 7 a)'!F20</f>
        <v>0</v>
      </c>
      <c r="U14" s="17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7">
        <f>'Formato 7 a)'!B22</f>
        <v>221814722.77120003</v>
      </c>
      <c r="Q15" s="17">
        <f>'Formato 7 a)'!C22</f>
        <v>230687311.68204802</v>
      </c>
      <c r="R15" s="17">
        <f>'Formato 7 a)'!D22</f>
        <v>239914804.14932993</v>
      </c>
      <c r="S15" s="17">
        <f>'Formato 7 a)'!E22</f>
        <v>249511396.31530318</v>
      </c>
      <c r="T15" s="17">
        <f>'Formato 7 a)'!F22</f>
        <v>259491852.16791528</v>
      </c>
      <c r="U15" s="17">
        <f>'Formato 7 a)'!G22</f>
        <v>269871526.25463188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7">
        <f>'Formato 7 a)'!B23</f>
        <v>171520082.57280001</v>
      </c>
      <c r="Q16" s="17">
        <f>'Formato 7 a)'!C23</f>
        <v>178380885.87571201</v>
      </c>
      <c r="R16" s="17">
        <f>'Formato 7 a)'!D23</f>
        <v>185516121.3107405</v>
      </c>
      <c r="S16" s="17">
        <f>'Formato 7 a)'!E23</f>
        <v>192936766.16317013</v>
      </c>
      <c r="T16" s="17">
        <f>'Formato 7 a)'!F23</f>
        <v>200654236.80969694</v>
      </c>
      <c r="U16" s="17">
        <f>'Formato 7 a)'!G23</f>
        <v>208680406.28208482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7">
        <f>'Formato 7 a)'!B24</f>
        <v>48849042.486400001</v>
      </c>
      <c r="Q17" s="17">
        <f>'Formato 7 a)'!C24</f>
        <v>50803004.185856</v>
      </c>
      <c r="R17" s="17">
        <f>'Formato 7 a)'!D24</f>
        <v>52835124.353290245</v>
      </c>
      <c r="S17" s="17">
        <f>'Formato 7 a)'!E24</f>
        <v>54948529.327421859</v>
      </c>
      <c r="T17" s="17">
        <f>'Formato 7 a)'!F24</f>
        <v>57146470.500518732</v>
      </c>
      <c r="U17" s="17">
        <f>'Formato 7 a)'!G24</f>
        <v>59432329.320539482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7">
        <f>'Formato 7 a)'!B25</f>
        <v>0</v>
      </c>
      <c r="Q18" s="17">
        <f>'Formato 7 a)'!C25</f>
        <v>0</v>
      </c>
      <c r="R18" s="17">
        <f>'Formato 7 a)'!D25</f>
        <v>0</v>
      </c>
      <c r="S18" s="17">
        <f>'Formato 7 a)'!E25</f>
        <v>0</v>
      </c>
      <c r="T18" s="17">
        <f>'Formato 7 a)'!F25</f>
        <v>0</v>
      </c>
      <c r="U18" s="17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7">
        <f>'Formato 7 a)'!B26</f>
        <v>0</v>
      </c>
      <c r="Q19" s="17">
        <f>'Formato 7 a)'!C26</f>
        <v>0</v>
      </c>
      <c r="R19" s="17">
        <f>'Formato 7 a)'!D26</f>
        <v>0</v>
      </c>
      <c r="S19" s="17">
        <f>'Formato 7 a)'!E26</f>
        <v>0</v>
      </c>
      <c r="T19" s="17">
        <f>'Formato 7 a)'!F26</f>
        <v>0</v>
      </c>
      <c r="U19" s="17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7">
        <f>'Formato 7 a)'!B27</f>
        <v>1445597.7120000003</v>
      </c>
      <c r="Q20" s="17">
        <f>'Formato 7 a)'!C27</f>
        <v>1503421.6204800003</v>
      </c>
      <c r="R20" s="17">
        <f>'Formato 7 a)'!D27</f>
        <v>1563558.4852992003</v>
      </c>
      <c r="S20" s="17">
        <f>'Formato 7 a)'!E27</f>
        <v>1626100.8247111684</v>
      </c>
      <c r="T20" s="17">
        <f>'Formato 7 a)'!F27</f>
        <v>1691144.8576996152</v>
      </c>
      <c r="U20" s="17">
        <f>'Formato 7 a)'!G27</f>
        <v>1758790.6520075998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7">
        <f>'Formato 7 a)'!B29</f>
        <v>0</v>
      </c>
      <c r="Q21" s="17">
        <f>'Formato 7 a)'!C29</f>
        <v>0</v>
      </c>
      <c r="R21" s="17">
        <f>'Formato 7 a)'!D29</f>
        <v>0</v>
      </c>
      <c r="S21" s="17">
        <f>'Formato 7 a)'!E29</f>
        <v>0</v>
      </c>
      <c r="T21" s="17">
        <f>'Formato 7 a)'!F29</f>
        <v>0</v>
      </c>
      <c r="U21" s="17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7">
        <f>'Formato 7 a)'!B30</f>
        <v>0</v>
      </c>
      <c r="Q22" s="17">
        <f>'Formato 7 a)'!C30</f>
        <v>0</v>
      </c>
      <c r="R22" s="17">
        <f>'Formato 7 a)'!D30</f>
        <v>0</v>
      </c>
      <c r="S22" s="17">
        <f>'Formato 7 a)'!E30</f>
        <v>0</v>
      </c>
      <c r="T22" s="17">
        <f>'Formato 7 a)'!F30</f>
        <v>0</v>
      </c>
      <c r="U22" s="17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7">
        <f>'Formato 7 a)'!B32</f>
        <v>435212431.27440006</v>
      </c>
      <c r="Q23" s="17">
        <f>'Formato 7 a)'!C32</f>
        <v>452620928.52537602</v>
      </c>
      <c r="R23" s="17">
        <f>'Formato 7 a)'!D32</f>
        <v>470725765.66639107</v>
      </c>
      <c r="S23" s="17">
        <f>'Formato 7 a)'!E32</f>
        <v>489554796.29304671</v>
      </c>
      <c r="T23" s="17">
        <f>'Formato 7 a)'!F32</f>
        <v>509136988.1447686</v>
      </c>
      <c r="U23" s="17">
        <f>'Formato 7 a)'!G32</f>
        <v>529502467.67055935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7"/>
      <c r="Q24" s="17"/>
      <c r="R24" s="17"/>
      <c r="S24" s="17"/>
      <c r="T24" s="17"/>
      <c r="U24" s="17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7">
        <f>'Formato 7 a)'!B35</f>
        <v>0</v>
      </c>
      <c r="Q25" s="17">
        <f>'Formato 7 a)'!C35</f>
        <v>0</v>
      </c>
      <c r="R25" s="17">
        <f>'Formato 7 a)'!D35</f>
        <v>0</v>
      </c>
      <c r="S25" s="17">
        <f>'Formato 7 a)'!E35</f>
        <v>0</v>
      </c>
      <c r="T25" s="17">
        <f>'Formato 7 a)'!F35</f>
        <v>0</v>
      </c>
      <c r="U25" s="17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7">
        <f>'Formato 7 a)'!B36</f>
        <v>0</v>
      </c>
      <c r="Q26" s="17">
        <f>'Formato 7 a)'!C36</f>
        <v>0</v>
      </c>
      <c r="R26" s="17">
        <f>'Formato 7 a)'!D36</f>
        <v>0</v>
      </c>
      <c r="S26" s="17">
        <f>'Formato 7 a)'!E36</f>
        <v>0</v>
      </c>
      <c r="T26" s="17">
        <f>'Formato 7 a)'!F36</f>
        <v>0</v>
      </c>
      <c r="U26" s="17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7">
        <f>'Formato 7 a)'!B37</f>
        <v>0</v>
      </c>
      <c r="Q27" s="17">
        <f>'Formato 7 a)'!C37</f>
        <v>0</v>
      </c>
      <c r="R27" s="17">
        <f>'Formato 7 a)'!D37</f>
        <v>0</v>
      </c>
      <c r="S27" s="17">
        <f>'Formato 7 a)'!E37</f>
        <v>0</v>
      </c>
      <c r="T27" s="17">
        <f>'Formato 7 a)'!F37</f>
        <v>0</v>
      </c>
      <c r="U27" s="17">
        <f>'Formato 7 a)'!G37</f>
        <v>0</v>
      </c>
    </row>
    <row r="28" spans="1:21" ht="14.25" x14ac:dyDescent="0.45">
      <c r="A28" s="3"/>
      <c r="P28" s="17"/>
      <c r="Q28" s="17"/>
      <c r="R28" s="17"/>
      <c r="S28" s="17"/>
      <c r="T28" s="17"/>
      <c r="U28" s="17"/>
    </row>
    <row r="29" spans="1:21" ht="14.25" x14ac:dyDescent="0.45">
      <c r="A29" s="3"/>
      <c r="P29" s="17"/>
      <c r="Q29" s="17"/>
      <c r="R29" s="17"/>
      <c r="S29" s="17"/>
      <c r="T29" s="17"/>
      <c r="U29" s="17"/>
    </row>
    <row r="30" spans="1:21" ht="14.25" x14ac:dyDescent="0.45">
      <c r="A30" s="3"/>
      <c r="P30" s="17"/>
      <c r="Q30" s="17"/>
      <c r="R30" s="17"/>
      <c r="S30" s="17"/>
      <c r="T30" s="17"/>
      <c r="U30" s="17"/>
    </row>
    <row r="31" spans="1:21" ht="14.25" x14ac:dyDescent="0.45">
      <c r="A31" s="3"/>
      <c r="P31" s="17"/>
      <c r="Q31" s="17"/>
      <c r="R31" s="17"/>
      <c r="S31" s="17"/>
      <c r="T31" s="17"/>
      <c r="U31" s="17"/>
    </row>
    <row r="32" spans="1:21" ht="14.25" x14ac:dyDescent="0.45">
      <c r="A32" s="3"/>
      <c r="P32" s="17"/>
      <c r="Q32" s="17"/>
      <c r="R32" s="17"/>
      <c r="S32" s="17"/>
      <c r="T32" s="17"/>
      <c r="U32" s="17"/>
    </row>
    <row r="33" spans="1:21" ht="14.25" x14ac:dyDescent="0.45">
      <c r="A33" s="3"/>
      <c r="P33" s="17"/>
      <c r="Q33" s="17"/>
      <c r="R33" s="17"/>
      <c r="S33" s="17"/>
      <c r="T33" s="17"/>
      <c r="U33" s="17"/>
    </row>
    <row r="34" spans="1:21" ht="14.25" x14ac:dyDescent="0.45">
      <c r="A34" s="3"/>
      <c r="P34" s="17"/>
      <c r="Q34" s="17"/>
      <c r="R34" s="17"/>
      <c r="S34" s="17"/>
      <c r="T34" s="17"/>
      <c r="U34" s="17"/>
    </row>
    <row r="35" spans="1:21" ht="14.25" x14ac:dyDescent="0.45">
      <c r="A35" s="3"/>
      <c r="P35" s="17"/>
      <c r="Q35" s="17"/>
      <c r="R35" s="17"/>
      <c r="S35" s="17"/>
      <c r="T35" s="17"/>
      <c r="U35" s="17"/>
    </row>
    <row r="36" spans="1:21" ht="14.25" x14ac:dyDescent="0.45">
      <c r="A36" s="3"/>
      <c r="P36" s="17"/>
      <c r="Q36" s="17"/>
      <c r="R36" s="17"/>
      <c r="S36" s="17"/>
      <c r="T36" s="17"/>
      <c r="U36" s="17"/>
    </row>
    <row r="37" spans="1:21" x14ac:dyDescent="0.25">
      <c r="A37" s="3"/>
      <c r="P37" s="17"/>
      <c r="Q37" s="17"/>
      <c r="R37" s="17"/>
      <c r="S37" s="17"/>
      <c r="T37" s="17"/>
      <c r="U37" s="17"/>
    </row>
    <row r="38" spans="1:21" x14ac:dyDescent="0.25">
      <c r="A38" s="3"/>
      <c r="P38" s="17"/>
      <c r="Q38" s="17"/>
      <c r="R38" s="17"/>
      <c r="S38" s="17"/>
      <c r="T38" s="17"/>
      <c r="U38" s="17"/>
    </row>
    <row r="39" spans="1:21" x14ac:dyDescent="0.25">
      <c r="A39" s="3"/>
      <c r="P39" s="17"/>
      <c r="Q39" s="17"/>
      <c r="R39" s="17"/>
      <c r="S39" s="17"/>
      <c r="T39" s="17"/>
      <c r="U39" s="17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>
    <pageSetUpPr fitToPage="1"/>
  </sheetPr>
  <dimension ref="A1:G31"/>
  <sheetViews>
    <sheetView showGridLines="0" zoomScale="90" zoomScaleNormal="90" workbookViewId="0">
      <selection activeCell="G14" sqref="G14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326" t="s">
        <v>443</v>
      </c>
      <c r="B1" s="326"/>
      <c r="C1" s="326"/>
      <c r="D1" s="326"/>
      <c r="E1" s="326"/>
      <c r="F1" s="326"/>
      <c r="G1" s="326"/>
    </row>
    <row r="2" spans="1:7" customFormat="1" ht="14.25" x14ac:dyDescent="0.45">
      <c r="A2" s="308" t="str">
        <f>ENTIDAD</f>
        <v>Municipio de Valle de Santiago, Gobierno del Estado de Guanajuato</v>
      </c>
      <c r="B2" s="309"/>
      <c r="C2" s="309"/>
      <c r="D2" s="309"/>
      <c r="E2" s="309"/>
      <c r="F2" s="309"/>
      <c r="G2" s="310"/>
    </row>
    <row r="3" spans="1:7" customFormat="1" ht="14.25" x14ac:dyDescent="0.45">
      <c r="A3" s="311" t="s">
        <v>444</v>
      </c>
      <c r="B3" s="312"/>
      <c r="C3" s="312"/>
      <c r="D3" s="312"/>
      <c r="E3" s="312"/>
      <c r="F3" s="312"/>
      <c r="G3" s="313"/>
    </row>
    <row r="4" spans="1:7" customFormat="1" ht="14.25" x14ac:dyDescent="0.45">
      <c r="A4" s="311" t="s">
        <v>118</v>
      </c>
      <c r="B4" s="312"/>
      <c r="C4" s="312"/>
      <c r="D4" s="312"/>
      <c r="E4" s="312"/>
      <c r="F4" s="312"/>
      <c r="G4" s="313"/>
    </row>
    <row r="5" spans="1:7" customFormat="1" ht="14.25" x14ac:dyDescent="0.45">
      <c r="A5" s="311" t="s">
        <v>415</v>
      </c>
      <c r="B5" s="312"/>
      <c r="C5" s="312"/>
      <c r="D5" s="312"/>
      <c r="E5" s="312"/>
      <c r="F5" s="312"/>
      <c r="G5" s="313"/>
    </row>
    <row r="6" spans="1:7" customFormat="1" x14ac:dyDescent="0.25">
      <c r="A6" s="341" t="s">
        <v>3134</v>
      </c>
      <c r="B6" s="48">
        <f>ANIO1P</f>
        <v>2020</v>
      </c>
      <c r="C6" s="339" t="str">
        <f>ANIO2P</f>
        <v>2021 (d)</v>
      </c>
      <c r="D6" s="339" t="str">
        <f>ANIO3P</f>
        <v>2022 (d)</v>
      </c>
      <c r="E6" s="339" t="str">
        <f>ANIO4P</f>
        <v>2023 (d)</v>
      </c>
      <c r="F6" s="339" t="str">
        <f>ANIO5P</f>
        <v>2024 (d)</v>
      </c>
      <c r="G6" s="339" t="str">
        <f>ANIO6P</f>
        <v>2025 (d)</v>
      </c>
    </row>
    <row r="7" spans="1:7" customFormat="1" ht="48" customHeight="1" x14ac:dyDescent="0.25">
      <c r="A7" s="342"/>
      <c r="B7" s="75" t="s">
        <v>3283</v>
      </c>
      <c r="C7" s="340"/>
      <c r="D7" s="340"/>
      <c r="E7" s="340"/>
      <c r="F7" s="340"/>
      <c r="G7" s="340"/>
    </row>
    <row r="8" spans="1:7" x14ac:dyDescent="0.25">
      <c r="A8" s="49" t="s">
        <v>445</v>
      </c>
      <c r="B8" s="255">
        <f t="shared" ref="B8:G8" si="0">SUM(B9:B17)</f>
        <v>213397708.50319999</v>
      </c>
      <c r="C8" s="255">
        <f t="shared" si="0"/>
        <v>221933616.843328</v>
      </c>
      <c r="D8" s="255">
        <f t="shared" si="0"/>
        <v>230810961.51706114</v>
      </c>
      <c r="E8" s="255">
        <f t="shared" si="0"/>
        <v>240043399.9777436</v>
      </c>
      <c r="F8" s="255">
        <f t="shared" si="0"/>
        <v>249645135.97685331</v>
      </c>
      <c r="G8" s="255">
        <f t="shared" si="0"/>
        <v>259630941.41592747</v>
      </c>
    </row>
    <row r="9" spans="1:7" x14ac:dyDescent="0.25">
      <c r="A9" s="50" t="s">
        <v>446</v>
      </c>
      <c r="B9" s="254">
        <v>107987573.8344</v>
      </c>
      <c r="C9" s="254">
        <v>112307076.78777601</v>
      </c>
      <c r="D9" s="254">
        <v>116799359.85928705</v>
      </c>
      <c r="E9" s="254">
        <v>121471334.25365853</v>
      </c>
      <c r="F9" s="254">
        <v>126330187.62380488</v>
      </c>
      <c r="G9" s="254">
        <v>131383395.12875707</v>
      </c>
    </row>
    <row r="10" spans="1:7" x14ac:dyDescent="0.25">
      <c r="A10" s="50" t="s">
        <v>447</v>
      </c>
      <c r="B10" s="254">
        <v>11517532</v>
      </c>
      <c r="C10" s="254">
        <v>11978233.280000001</v>
      </c>
      <c r="D10" s="254">
        <v>12457362.611200001</v>
      </c>
      <c r="E10" s="254">
        <v>12955657.115648001</v>
      </c>
      <c r="F10" s="254">
        <v>13473883.400273923</v>
      </c>
      <c r="G10" s="254">
        <v>14012838.73628488</v>
      </c>
    </row>
    <row r="11" spans="1:7" x14ac:dyDescent="0.25">
      <c r="A11" s="50" t="s">
        <v>448</v>
      </c>
      <c r="B11" s="254">
        <v>49025257.621600002</v>
      </c>
      <c r="C11" s="254">
        <v>50986267.926464006</v>
      </c>
      <c r="D11" s="254">
        <v>53025718.643522568</v>
      </c>
      <c r="E11" s="254">
        <v>55146747.389263473</v>
      </c>
      <c r="F11" s="254">
        <v>57352617.284834012</v>
      </c>
      <c r="G11" s="254">
        <v>59646721.976227373</v>
      </c>
    </row>
    <row r="12" spans="1:7" x14ac:dyDescent="0.25">
      <c r="A12" s="50" t="s">
        <v>449</v>
      </c>
      <c r="B12" s="254">
        <v>36310031.68</v>
      </c>
      <c r="C12" s="254">
        <v>37762432.9472</v>
      </c>
      <c r="D12" s="254">
        <v>39272930.265087999</v>
      </c>
      <c r="E12" s="254">
        <v>40843847.47569152</v>
      </c>
      <c r="F12" s="254">
        <v>42477601.37471918</v>
      </c>
      <c r="G12" s="254">
        <v>44176705.429707944</v>
      </c>
    </row>
    <row r="13" spans="1:7" x14ac:dyDescent="0.25">
      <c r="A13" s="50" t="s">
        <v>450</v>
      </c>
      <c r="B13" s="254">
        <v>3822208</v>
      </c>
      <c r="C13" s="254">
        <v>3975096.3200000003</v>
      </c>
      <c r="D13" s="254">
        <v>4134100.1728000003</v>
      </c>
      <c r="E13" s="254">
        <v>4299464.1797120003</v>
      </c>
      <c r="F13" s="254">
        <v>4471442.7469004802</v>
      </c>
      <c r="G13" s="254">
        <v>4650300.4567764997</v>
      </c>
    </row>
    <row r="14" spans="1:7" x14ac:dyDescent="0.25">
      <c r="A14" s="50" t="s">
        <v>451</v>
      </c>
      <c r="B14" s="254">
        <v>4735105.3672000002</v>
      </c>
      <c r="C14" s="254">
        <v>4924509.5818880005</v>
      </c>
      <c r="D14" s="254">
        <v>5121489.9651635205</v>
      </c>
      <c r="E14" s="254">
        <v>5326349.5637700614</v>
      </c>
      <c r="F14" s="254">
        <v>5539403.546320864</v>
      </c>
      <c r="G14" s="254">
        <v>5760979.6881736983</v>
      </c>
    </row>
    <row r="15" spans="1:7" x14ac:dyDescent="0.25">
      <c r="A15" s="50" t="s">
        <v>452</v>
      </c>
      <c r="B15" s="254">
        <v>0</v>
      </c>
      <c r="C15" s="254">
        <v>0</v>
      </c>
      <c r="D15" s="254">
        <v>0</v>
      </c>
      <c r="E15" s="254">
        <v>0</v>
      </c>
      <c r="F15" s="254">
        <v>0</v>
      </c>
      <c r="G15" s="254">
        <v>0</v>
      </c>
    </row>
    <row r="16" spans="1:7" x14ac:dyDescent="0.25">
      <c r="A16" s="50" t="s">
        <v>453</v>
      </c>
      <c r="B16" s="254">
        <v>0</v>
      </c>
      <c r="C16" s="254">
        <v>0</v>
      </c>
      <c r="D16" s="254">
        <v>0</v>
      </c>
      <c r="E16" s="254">
        <v>0</v>
      </c>
      <c r="F16" s="254">
        <v>0</v>
      </c>
      <c r="G16" s="254">
        <v>0</v>
      </c>
    </row>
    <row r="17" spans="1:7" x14ac:dyDescent="0.25">
      <c r="A17" s="50" t="s">
        <v>454</v>
      </c>
      <c r="B17" s="254">
        <v>0</v>
      </c>
      <c r="C17" s="254">
        <v>0</v>
      </c>
      <c r="D17" s="254">
        <v>0</v>
      </c>
      <c r="E17" s="254">
        <v>0</v>
      </c>
      <c r="F17" s="254">
        <v>0</v>
      </c>
      <c r="G17" s="254">
        <v>0</v>
      </c>
    </row>
    <row r="18" spans="1:7" ht="14.25" x14ac:dyDescent="0.45">
      <c r="A18" s="76"/>
      <c r="B18" s="51"/>
      <c r="C18" s="51"/>
      <c r="D18" s="51"/>
      <c r="E18" s="51"/>
      <c r="F18" s="51"/>
      <c r="G18" s="51"/>
    </row>
    <row r="19" spans="1:7" x14ac:dyDescent="0.25">
      <c r="A19" s="52" t="s">
        <v>455</v>
      </c>
      <c r="B19" s="195">
        <f t="shared" ref="B19:G19" si="1">SUM(B20:B28)</f>
        <v>221814722.7712</v>
      </c>
      <c r="C19" s="195">
        <f t="shared" si="1"/>
        <v>230687311.68204805</v>
      </c>
      <c r="D19" s="195">
        <f t="shared" si="1"/>
        <v>239914804.14932993</v>
      </c>
      <c r="E19" s="195">
        <f t="shared" si="1"/>
        <v>249511396.31530315</v>
      </c>
      <c r="F19" s="195">
        <f t="shared" si="1"/>
        <v>259491852.16791528</v>
      </c>
      <c r="G19" s="195">
        <f t="shared" si="1"/>
        <v>269871526.25463188</v>
      </c>
    </row>
    <row r="20" spans="1:7" x14ac:dyDescent="0.25">
      <c r="A20" s="50" t="s">
        <v>446</v>
      </c>
      <c r="B20" s="252">
        <v>52062389.225600004</v>
      </c>
      <c r="C20" s="252">
        <v>54144884.794624008</v>
      </c>
      <c r="D20" s="252">
        <v>56310680.186408967</v>
      </c>
      <c r="E20" s="252">
        <v>58563107.393865325</v>
      </c>
      <c r="F20" s="252">
        <v>60905631.689619936</v>
      </c>
      <c r="G20" s="252">
        <v>63341856.957204737</v>
      </c>
    </row>
    <row r="21" spans="1:7" x14ac:dyDescent="0.25">
      <c r="A21" s="50" t="s">
        <v>447</v>
      </c>
      <c r="B21" s="252">
        <v>16570735.8024</v>
      </c>
      <c r="C21" s="252">
        <v>17233565.234496001</v>
      </c>
      <c r="D21" s="252">
        <v>17922907.84387584</v>
      </c>
      <c r="E21" s="252">
        <v>18639824.157630876</v>
      </c>
      <c r="F21" s="252">
        <v>19385417.123936113</v>
      </c>
      <c r="G21" s="252">
        <v>20160833.808893558</v>
      </c>
    </row>
    <row r="22" spans="1:7" x14ac:dyDescent="0.25">
      <c r="A22" s="50" t="s">
        <v>448</v>
      </c>
      <c r="B22" s="252">
        <v>19021468.970400002</v>
      </c>
      <c r="C22" s="252">
        <v>19782327.729216002</v>
      </c>
      <c r="D22" s="252">
        <v>20573620.838384643</v>
      </c>
      <c r="E22" s="252">
        <v>21396565.671920031</v>
      </c>
      <c r="F22" s="252">
        <v>22252428.298796833</v>
      </c>
      <c r="G22" s="252">
        <v>23142525.430748705</v>
      </c>
    </row>
    <row r="23" spans="1:7" x14ac:dyDescent="0.25">
      <c r="A23" s="50" t="s">
        <v>449</v>
      </c>
      <c r="B23" s="252">
        <v>208000</v>
      </c>
      <c r="C23" s="252">
        <v>216320</v>
      </c>
      <c r="D23" s="252">
        <v>224972.80000000002</v>
      </c>
      <c r="E23" s="252">
        <v>233971.71200000003</v>
      </c>
      <c r="F23" s="252">
        <v>243330.58048000003</v>
      </c>
      <c r="G23" s="252">
        <v>253063.80369920004</v>
      </c>
    </row>
    <row r="24" spans="1:7" x14ac:dyDescent="0.25">
      <c r="A24" s="50" t="s">
        <v>450</v>
      </c>
      <c r="B24" s="252">
        <v>4372201.6000000006</v>
      </c>
      <c r="C24" s="252">
        <v>4547089.6640000008</v>
      </c>
      <c r="D24" s="252">
        <v>4728973.2505600005</v>
      </c>
      <c r="E24" s="252">
        <v>4918132.1805824004</v>
      </c>
      <c r="F24" s="252">
        <v>5114857.4678056967</v>
      </c>
      <c r="G24" s="252">
        <v>5319451.7665179241</v>
      </c>
    </row>
    <row r="25" spans="1:7" x14ac:dyDescent="0.25">
      <c r="A25" s="50" t="s">
        <v>451</v>
      </c>
      <c r="B25" s="252">
        <v>126348498.61920001</v>
      </c>
      <c r="C25" s="252">
        <v>131402438.56396802</v>
      </c>
      <c r="D25" s="252">
        <v>136658536.10652673</v>
      </c>
      <c r="E25" s="252">
        <v>142124877.55078781</v>
      </c>
      <c r="F25" s="252">
        <v>147809872.65281934</v>
      </c>
      <c r="G25" s="252">
        <v>153722267.5589321</v>
      </c>
    </row>
    <row r="26" spans="1:7" x14ac:dyDescent="0.25">
      <c r="A26" s="50" t="s">
        <v>452</v>
      </c>
      <c r="B26" s="252">
        <v>0</v>
      </c>
      <c r="C26" s="252">
        <v>0</v>
      </c>
      <c r="D26" s="252">
        <v>0</v>
      </c>
      <c r="E26" s="252">
        <v>0</v>
      </c>
      <c r="F26" s="252">
        <v>0</v>
      </c>
      <c r="G26" s="252">
        <v>0</v>
      </c>
    </row>
    <row r="27" spans="1:7" x14ac:dyDescent="0.25">
      <c r="A27" s="50" t="s">
        <v>456</v>
      </c>
      <c r="B27" s="252">
        <v>0</v>
      </c>
      <c r="C27" s="252">
        <v>0</v>
      </c>
      <c r="D27" s="252">
        <v>0</v>
      </c>
      <c r="E27" s="252">
        <v>0</v>
      </c>
      <c r="F27" s="252">
        <v>0</v>
      </c>
      <c r="G27" s="252">
        <v>0</v>
      </c>
    </row>
    <row r="28" spans="1:7" x14ac:dyDescent="0.25">
      <c r="A28" s="50" t="s">
        <v>454</v>
      </c>
      <c r="B28" s="252">
        <v>3231428.5535999998</v>
      </c>
      <c r="C28" s="252">
        <v>3360685.6957439999</v>
      </c>
      <c r="D28" s="252">
        <v>3495113.12357376</v>
      </c>
      <c r="E28" s="252">
        <v>3634917.6485167104</v>
      </c>
      <c r="F28" s="252">
        <v>3780314.3544573789</v>
      </c>
      <c r="G28" s="252">
        <v>3931526.9286356741</v>
      </c>
    </row>
    <row r="29" spans="1:7" ht="14.25" x14ac:dyDescent="0.45">
      <c r="A29" s="51"/>
      <c r="B29" s="51"/>
      <c r="C29" s="51"/>
      <c r="D29" s="51"/>
      <c r="E29" s="51"/>
      <c r="F29" s="51"/>
      <c r="G29" s="51"/>
    </row>
    <row r="30" spans="1:7" x14ac:dyDescent="0.25">
      <c r="A30" s="52" t="s">
        <v>457</v>
      </c>
      <c r="B30" s="256">
        <f t="shared" ref="B30:G30" si="2">B8+B19</f>
        <v>435212431.2744</v>
      </c>
      <c r="C30" s="256">
        <f t="shared" si="2"/>
        <v>452620928.52537608</v>
      </c>
      <c r="D30" s="256">
        <f t="shared" si="2"/>
        <v>470725765.66639107</v>
      </c>
      <c r="E30" s="256">
        <f t="shared" si="2"/>
        <v>489554796.29304671</v>
      </c>
      <c r="F30" s="256">
        <f t="shared" si="2"/>
        <v>509136988.1447686</v>
      </c>
      <c r="G30" s="256">
        <f t="shared" si="2"/>
        <v>529502467.67055935</v>
      </c>
    </row>
    <row r="31" spans="1:7" ht="14.25" x14ac:dyDescent="0.45">
      <c r="A31" s="55"/>
      <c r="B31" s="55"/>
      <c r="C31" s="55"/>
      <c r="D31" s="55"/>
      <c r="E31" s="55"/>
      <c r="F31" s="55"/>
      <c r="G31" s="55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7">
        <f>'Formato 7 b)'!B8</f>
        <v>213397708.50319999</v>
      </c>
      <c r="Q2" s="17">
        <f>'Formato 7 b)'!C8</f>
        <v>221933616.843328</v>
      </c>
      <c r="R2" s="17">
        <f>'Formato 7 b)'!D8</f>
        <v>230810961.51706114</v>
      </c>
      <c r="S2" s="17">
        <f>'Formato 7 b)'!E8</f>
        <v>240043399.9777436</v>
      </c>
      <c r="T2" s="17">
        <f>'Formato 7 b)'!F8</f>
        <v>249645135.97685331</v>
      </c>
      <c r="U2" s="17">
        <f>'Formato 7 b)'!G8</f>
        <v>259630941.41592747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7">
        <f>'Formato 7 b)'!B9</f>
        <v>107987573.8344</v>
      </c>
      <c r="Q3" s="17">
        <f>'Formato 7 b)'!C9</f>
        <v>112307076.78777601</v>
      </c>
      <c r="R3" s="17">
        <f>'Formato 7 b)'!D9</f>
        <v>116799359.85928705</v>
      </c>
      <c r="S3" s="17">
        <f>'Formato 7 b)'!E9</f>
        <v>121471334.25365853</v>
      </c>
      <c r="T3" s="17">
        <f>'Formato 7 b)'!F9</f>
        <v>126330187.62380488</v>
      </c>
      <c r="U3" s="17">
        <f>'Formato 7 b)'!G9</f>
        <v>131383395.12875707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7">
        <f>'Formato 7 b)'!B10</f>
        <v>11517532</v>
      </c>
      <c r="Q4" s="17">
        <f>'Formato 7 b)'!C10</f>
        <v>11978233.280000001</v>
      </c>
      <c r="R4" s="17">
        <f>'Formato 7 b)'!D10</f>
        <v>12457362.611200001</v>
      </c>
      <c r="S4" s="17">
        <f>'Formato 7 b)'!E10</f>
        <v>12955657.115648001</v>
      </c>
      <c r="T4" s="17">
        <f>'Formato 7 b)'!F10</f>
        <v>13473883.400273923</v>
      </c>
      <c r="U4" s="17">
        <f>'Formato 7 b)'!G10</f>
        <v>14012838.73628488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7">
        <f>'Formato 7 b)'!B11</f>
        <v>49025257.621600002</v>
      </c>
      <c r="Q5" s="17">
        <f>'Formato 7 b)'!C11</f>
        <v>50986267.926464006</v>
      </c>
      <c r="R5" s="17">
        <f>'Formato 7 b)'!D11</f>
        <v>53025718.643522568</v>
      </c>
      <c r="S5" s="17">
        <f>'Formato 7 b)'!E11</f>
        <v>55146747.389263473</v>
      </c>
      <c r="T5" s="17">
        <f>'Formato 7 b)'!F11</f>
        <v>57352617.284834012</v>
      </c>
      <c r="U5" s="17">
        <f>'Formato 7 b)'!G11</f>
        <v>59646721.976227373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7">
        <f>'Formato 7 b)'!B12</f>
        <v>36310031.68</v>
      </c>
      <c r="Q6" s="17">
        <f>'Formato 7 b)'!C12</f>
        <v>37762432.9472</v>
      </c>
      <c r="R6" s="17">
        <f>'Formato 7 b)'!D12</f>
        <v>39272930.265087999</v>
      </c>
      <c r="S6" s="17">
        <f>'Formato 7 b)'!E12</f>
        <v>40843847.47569152</v>
      </c>
      <c r="T6" s="17">
        <f>'Formato 7 b)'!F12</f>
        <v>42477601.37471918</v>
      </c>
      <c r="U6" s="17">
        <f>'Formato 7 b)'!G12</f>
        <v>44176705.429707944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7">
        <f>'Formato 7 b)'!B13</f>
        <v>3822208</v>
      </c>
      <c r="Q7" s="17">
        <f>'Formato 7 b)'!C13</f>
        <v>3975096.3200000003</v>
      </c>
      <c r="R7" s="17">
        <f>'Formato 7 b)'!D13</f>
        <v>4134100.1728000003</v>
      </c>
      <c r="S7" s="17">
        <f>'Formato 7 b)'!E13</f>
        <v>4299464.1797120003</v>
      </c>
      <c r="T7" s="17">
        <f>'Formato 7 b)'!F13</f>
        <v>4471442.7469004802</v>
      </c>
      <c r="U7" s="17">
        <f>'Formato 7 b)'!G13</f>
        <v>4650300.4567764997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7">
        <f>'Formato 7 b)'!B14</f>
        <v>4735105.3672000002</v>
      </c>
      <c r="Q8" s="17">
        <f>'Formato 7 b)'!C14</f>
        <v>4924509.5818880005</v>
      </c>
      <c r="R8" s="17">
        <f>'Formato 7 b)'!D14</f>
        <v>5121489.9651635205</v>
      </c>
      <c r="S8" s="17">
        <f>'Formato 7 b)'!E14</f>
        <v>5326349.5637700614</v>
      </c>
      <c r="T8" s="17">
        <f>'Formato 7 b)'!F14</f>
        <v>5539403.546320864</v>
      </c>
      <c r="U8" s="17">
        <f>'Formato 7 b)'!G14</f>
        <v>5760979.6881736983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7">
        <f>'Formato 7 b)'!B15</f>
        <v>0</v>
      </c>
      <c r="Q9" s="17">
        <f>'Formato 7 b)'!C15</f>
        <v>0</v>
      </c>
      <c r="R9" s="17">
        <f>'Formato 7 b)'!D15</f>
        <v>0</v>
      </c>
      <c r="S9" s="17">
        <f>'Formato 7 b)'!E15</f>
        <v>0</v>
      </c>
      <c r="T9" s="17">
        <f>'Formato 7 b)'!F15</f>
        <v>0</v>
      </c>
      <c r="U9" s="17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7">
        <f>'Formato 7 b)'!B16</f>
        <v>0</v>
      </c>
      <c r="Q10" s="17">
        <f>'Formato 7 b)'!C16</f>
        <v>0</v>
      </c>
      <c r="R10" s="17">
        <f>'Formato 7 b)'!D16</f>
        <v>0</v>
      </c>
      <c r="S10" s="17">
        <f>'Formato 7 b)'!E16</f>
        <v>0</v>
      </c>
      <c r="T10" s="17">
        <f>'Formato 7 b)'!F16</f>
        <v>0</v>
      </c>
      <c r="U10" s="17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7">
        <f>'Formato 7 b)'!B17</f>
        <v>0</v>
      </c>
      <c r="Q11" s="17">
        <f>'Formato 7 b)'!C17</f>
        <v>0</v>
      </c>
      <c r="R11" s="17">
        <f>'Formato 7 b)'!D17</f>
        <v>0</v>
      </c>
      <c r="S11" s="17">
        <f>'Formato 7 b)'!E17</f>
        <v>0</v>
      </c>
      <c r="T11" s="17">
        <f>'Formato 7 b)'!F17</f>
        <v>0</v>
      </c>
      <c r="U11" s="17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7">
        <f>'Formato 7 b)'!B19</f>
        <v>221814722.7712</v>
      </c>
      <c r="Q12" s="17">
        <f>'Formato 7 b)'!C19</f>
        <v>230687311.68204805</v>
      </c>
      <c r="R12" s="17">
        <f>'Formato 7 b)'!D19</f>
        <v>239914804.14932993</v>
      </c>
      <c r="S12" s="17">
        <f>'Formato 7 b)'!E19</f>
        <v>249511396.31530315</v>
      </c>
      <c r="T12" s="17">
        <f>'Formato 7 b)'!F19</f>
        <v>259491852.16791528</v>
      </c>
      <c r="U12" s="17">
        <f>'Formato 7 b)'!G19</f>
        <v>269871526.25463188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7">
        <f>'Formato 7 b)'!B20</f>
        <v>52062389.225600004</v>
      </c>
      <c r="Q13" s="17">
        <f>'Formato 7 b)'!C20</f>
        <v>54144884.794624008</v>
      </c>
      <c r="R13" s="17">
        <f>'Formato 7 b)'!D20</f>
        <v>56310680.186408967</v>
      </c>
      <c r="S13" s="17">
        <f>'Formato 7 b)'!E20</f>
        <v>58563107.393865325</v>
      </c>
      <c r="T13" s="17">
        <f>'Formato 7 b)'!F20</f>
        <v>60905631.689619936</v>
      </c>
      <c r="U13" s="17">
        <f>'Formato 7 b)'!G20</f>
        <v>63341856.957204737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7">
        <f>'Formato 7 b)'!B21</f>
        <v>16570735.8024</v>
      </c>
      <c r="Q14" s="17">
        <f>'Formato 7 b)'!C21</f>
        <v>17233565.234496001</v>
      </c>
      <c r="R14" s="17">
        <f>'Formato 7 b)'!D21</f>
        <v>17922907.84387584</v>
      </c>
      <c r="S14" s="17">
        <f>'Formato 7 b)'!E21</f>
        <v>18639824.157630876</v>
      </c>
      <c r="T14" s="17">
        <f>'Formato 7 b)'!F21</f>
        <v>19385417.123936113</v>
      </c>
      <c r="U14" s="17">
        <f>'Formato 7 b)'!G21</f>
        <v>20160833.808893558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7">
        <f>'Formato 7 b)'!B22</f>
        <v>19021468.970400002</v>
      </c>
      <c r="Q15" s="17">
        <f>'Formato 7 b)'!C22</f>
        <v>19782327.729216002</v>
      </c>
      <c r="R15" s="17">
        <f>'Formato 7 b)'!D22</f>
        <v>20573620.838384643</v>
      </c>
      <c r="S15" s="17">
        <f>'Formato 7 b)'!E22</f>
        <v>21396565.671920031</v>
      </c>
      <c r="T15" s="17">
        <f>'Formato 7 b)'!F22</f>
        <v>22252428.298796833</v>
      </c>
      <c r="U15" s="17">
        <f>'Formato 7 b)'!G22</f>
        <v>23142525.430748705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7">
        <f>'Formato 7 b)'!B23</f>
        <v>208000</v>
      </c>
      <c r="Q16" s="17">
        <f>'Formato 7 b)'!C23</f>
        <v>216320</v>
      </c>
      <c r="R16" s="17">
        <f>'Formato 7 b)'!D23</f>
        <v>224972.80000000002</v>
      </c>
      <c r="S16" s="17">
        <f>'Formato 7 b)'!E23</f>
        <v>233971.71200000003</v>
      </c>
      <c r="T16" s="17">
        <f>'Formato 7 b)'!F23</f>
        <v>243330.58048000003</v>
      </c>
      <c r="U16" s="17">
        <f>'Formato 7 b)'!G23</f>
        <v>253063.80369920004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7">
        <f>'Formato 7 b)'!B24</f>
        <v>4372201.6000000006</v>
      </c>
      <c r="Q17" s="17">
        <f>'Formato 7 b)'!C24</f>
        <v>4547089.6640000008</v>
      </c>
      <c r="R17" s="17">
        <f>'Formato 7 b)'!D24</f>
        <v>4728973.2505600005</v>
      </c>
      <c r="S17" s="17">
        <f>'Formato 7 b)'!E24</f>
        <v>4918132.1805824004</v>
      </c>
      <c r="T17" s="17">
        <f>'Formato 7 b)'!F24</f>
        <v>5114857.4678056967</v>
      </c>
      <c r="U17" s="17">
        <f>'Formato 7 b)'!G24</f>
        <v>5319451.7665179241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7">
        <f>'Formato 7 b)'!B25</f>
        <v>126348498.61920001</v>
      </c>
      <c r="Q18" s="17">
        <f>'Formato 7 b)'!C25</f>
        <v>131402438.56396802</v>
      </c>
      <c r="R18" s="17">
        <f>'Formato 7 b)'!D25</f>
        <v>136658536.10652673</v>
      </c>
      <c r="S18" s="17">
        <f>'Formato 7 b)'!E25</f>
        <v>142124877.55078781</v>
      </c>
      <c r="T18" s="17">
        <f>'Formato 7 b)'!F25</f>
        <v>147809872.65281934</v>
      </c>
      <c r="U18" s="17">
        <f>'Formato 7 b)'!G25</f>
        <v>153722267.5589321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7">
        <f>'Formato 7 b)'!B26</f>
        <v>0</v>
      </c>
      <c r="Q19" s="17">
        <f>'Formato 7 b)'!C26</f>
        <v>0</v>
      </c>
      <c r="R19" s="17">
        <f>'Formato 7 b)'!D26</f>
        <v>0</v>
      </c>
      <c r="S19" s="17">
        <f>'Formato 7 b)'!E26</f>
        <v>0</v>
      </c>
      <c r="T19" s="17">
        <f>'Formato 7 b)'!F26</f>
        <v>0</v>
      </c>
      <c r="U19" s="17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7">
        <f>'Formato 7 b)'!B27</f>
        <v>0</v>
      </c>
      <c r="Q20" s="17">
        <f>'Formato 7 b)'!C27</f>
        <v>0</v>
      </c>
      <c r="R20" s="17">
        <f>'Formato 7 b)'!D27</f>
        <v>0</v>
      </c>
      <c r="S20" s="17">
        <f>'Formato 7 b)'!E27</f>
        <v>0</v>
      </c>
      <c r="T20" s="17">
        <f>'Formato 7 b)'!F27</f>
        <v>0</v>
      </c>
      <c r="U20" s="17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7">
        <f>'Formato 7 b)'!B28</f>
        <v>3231428.5535999998</v>
      </c>
      <c r="Q21" s="17">
        <f>'Formato 7 b)'!C28</f>
        <v>3360685.6957439999</v>
      </c>
      <c r="R21" s="17">
        <f>'Formato 7 b)'!D28</f>
        <v>3495113.12357376</v>
      </c>
      <c r="S21" s="17">
        <f>'Formato 7 b)'!E28</f>
        <v>3634917.6485167104</v>
      </c>
      <c r="T21" s="17">
        <f>'Formato 7 b)'!F28</f>
        <v>3780314.3544573789</v>
      </c>
      <c r="U21" s="17">
        <f>'Formato 7 b)'!G28</f>
        <v>3931526.9286356741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7">
        <f>'Formato 7 b)'!B30</f>
        <v>435212431.2744</v>
      </c>
      <c r="Q22" s="17">
        <f>'Formato 7 b)'!C30</f>
        <v>452620928.52537608</v>
      </c>
      <c r="R22" s="17">
        <f>'Formato 7 b)'!D30</f>
        <v>470725765.66639107</v>
      </c>
      <c r="S22" s="17">
        <f>'Formato 7 b)'!E30</f>
        <v>489554796.29304671</v>
      </c>
      <c r="T22" s="17">
        <f>'Formato 7 b)'!F30</f>
        <v>509136988.1447686</v>
      </c>
      <c r="U22" s="17">
        <f>'Formato 7 b)'!G30</f>
        <v>529502467.67055935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G47"/>
  <sheetViews>
    <sheetView showGridLines="0" topLeftCell="A10" zoomScale="90" zoomScaleNormal="90" workbookViewId="0">
      <selection activeCell="G36" activeCellId="1" sqref="G31 G36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78" customFormat="1" ht="37.5" customHeight="1" x14ac:dyDescent="0.45">
      <c r="A1" s="326" t="s">
        <v>458</v>
      </c>
      <c r="B1" s="326"/>
      <c r="C1" s="326"/>
      <c r="D1" s="326"/>
      <c r="E1" s="326"/>
      <c r="F1" s="326"/>
      <c r="G1" s="326"/>
    </row>
    <row r="2" spans="1:7" ht="14.25" x14ac:dyDescent="0.45">
      <c r="A2" s="308" t="str">
        <f>ENTIDAD</f>
        <v>Municipio de Valle de Santiago, Gobierno del Estado de Guanajuato</v>
      </c>
      <c r="B2" s="309"/>
      <c r="C2" s="309"/>
      <c r="D2" s="309"/>
      <c r="E2" s="309"/>
      <c r="F2" s="309"/>
      <c r="G2" s="310"/>
    </row>
    <row r="3" spans="1:7" ht="14.25" x14ac:dyDescent="0.45">
      <c r="A3" s="311" t="s">
        <v>459</v>
      </c>
      <c r="B3" s="312"/>
      <c r="C3" s="312"/>
      <c r="D3" s="312"/>
      <c r="E3" s="312"/>
      <c r="F3" s="312"/>
      <c r="G3" s="313"/>
    </row>
    <row r="4" spans="1:7" ht="14.25" x14ac:dyDescent="0.45">
      <c r="A4" s="317" t="s">
        <v>118</v>
      </c>
      <c r="B4" s="318"/>
      <c r="C4" s="318"/>
      <c r="D4" s="318"/>
      <c r="E4" s="318"/>
      <c r="F4" s="318"/>
      <c r="G4" s="319"/>
    </row>
    <row r="5" spans="1:7" x14ac:dyDescent="0.25">
      <c r="A5" s="346" t="s">
        <v>3280</v>
      </c>
      <c r="B5" s="344" t="str">
        <f>ANIO5R</f>
        <v>2014 ¹ (c)</v>
      </c>
      <c r="C5" s="344" t="str">
        <f>ANIO4R</f>
        <v>2015 ¹ (c)</v>
      </c>
      <c r="D5" s="344" t="str">
        <f>ANIO3R</f>
        <v>2016 ¹ (c)</v>
      </c>
      <c r="E5" s="344" t="str">
        <f>ANIO2R</f>
        <v>2017 ¹ (c)</v>
      </c>
      <c r="F5" s="344" t="str">
        <f>ANIO1R</f>
        <v>2018 ¹ (c)</v>
      </c>
      <c r="G5" s="48">
        <f>ANIO_INFORME</f>
        <v>2019</v>
      </c>
    </row>
    <row r="6" spans="1:7" ht="32.1" customHeight="1" x14ac:dyDescent="0.25">
      <c r="A6" s="347"/>
      <c r="B6" s="345"/>
      <c r="C6" s="345"/>
      <c r="D6" s="345"/>
      <c r="E6" s="345"/>
      <c r="F6" s="345"/>
      <c r="G6" s="75" t="s">
        <v>3286</v>
      </c>
    </row>
    <row r="7" spans="1:7" x14ac:dyDescent="0.25">
      <c r="A7" s="49" t="s">
        <v>460</v>
      </c>
      <c r="B7" s="229">
        <f t="shared" ref="B7:G7" si="0">SUM(B8:B19)</f>
        <v>162263940.93000001</v>
      </c>
      <c r="C7" s="229">
        <f t="shared" si="0"/>
        <v>154959780.27999997</v>
      </c>
      <c r="D7" s="229">
        <f t="shared" si="0"/>
        <v>175786371.61000001</v>
      </c>
      <c r="E7" s="229">
        <f t="shared" si="0"/>
        <v>187988678.62000003</v>
      </c>
      <c r="F7" s="229">
        <f t="shared" si="0"/>
        <v>198541775.07999998</v>
      </c>
      <c r="G7" s="229">
        <f t="shared" si="0"/>
        <v>211540540.31</v>
      </c>
    </row>
    <row r="8" spans="1:7" x14ac:dyDescent="0.25">
      <c r="A8" s="50" t="s">
        <v>461</v>
      </c>
      <c r="B8" s="257">
        <v>13176918.470000001</v>
      </c>
      <c r="C8" s="258">
        <v>15001560.93</v>
      </c>
      <c r="D8" s="257">
        <v>15040551.369999999</v>
      </c>
      <c r="E8" s="258">
        <v>17418028.440000001</v>
      </c>
      <c r="F8" s="257">
        <v>17265944.629999999</v>
      </c>
      <c r="G8" s="155">
        <v>18726958.239999998</v>
      </c>
    </row>
    <row r="9" spans="1:7" x14ac:dyDescent="0.25">
      <c r="A9" s="50" t="s">
        <v>462</v>
      </c>
      <c r="B9" s="257">
        <v>0</v>
      </c>
      <c r="C9" s="258">
        <v>0</v>
      </c>
      <c r="D9" s="257">
        <v>0</v>
      </c>
      <c r="E9" s="258">
        <v>0</v>
      </c>
      <c r="F9" s="257">
        <v>0</v>
      </c>
      <c r="G9" s="155">
        <v>0</v>
      </c>
    </row>
    <row r="10" spans="1:7" x14ac:dyDescent="0.25">
      <c r="A10" s="50" t="s">
        <v>463</v>
      </c>
      <c r="B10" s="257">
        <v>385542</v>
      </c>
      <c r="C10" s="258">
        <v>142005</v>
      </c>
      <c r="D10" s="257">
        <v>187717</v>
      </c>
      <c r="E10" s="258">
        <v>304400</v>
      </c>
      <c r="F10" s="257">
        <v>5738426.1200000001</v>
      </c>
      <c r="G10" s="155">
        <v>1569712.75</v>
      </c>
    </row>
    <row r="11" spans="1:7" x14ac:dyDescent="0.25">
      <c r="A11" s="50" t="s">
        <v>464</v>
      </c>
      <c r="B11" s="257">
        <v>10209496.880000001</v>
      </c>
      <c r="C11" s="258">
        <v>11396868.09</v>
      </c>
      <c r="D11" s="257">
        <v>20329496.73</v>
      </c>
      <c r="E11" s="258">
        <v>23896599.329999998</v>
      </c>
      <c r="F11" s="257">
        <v>23801553.41</v>
      </c>
      <c r="G11" s="155">
        <v>24094063.550000001</v>
      </c>
    </row>
    <row r="12" spans="1:7" x14ac:dyDescent="0.25">
      <c r="A12" s="50" t="s">
        <v>465</v>
      </c>
      <c r="B12" s="257">
        <v>2843167.21</v>
      </c>
      <c r="C12" s="258">
        <v>2187891.75</v>
      </c>
      <c r="D12" s="257">
        <v>2751825.94</v>
      </c>
      <c r="E12" s="258">
        <v>3596206.82</v>
      </c>
      <c r="F12" s="257">
        <v>4109665.89</v>
      </c>
      <c r="G12" s="155">
        <v>4584706.93</v>
      </c>
    </row>
    <row r="13" spans="1:7" x14ac:dyDescent="0.25">
      <c r="A13" s="53" t="s">
        <v>466</v>
      </c>
      <c r="B13" s="257">
        <v>6199653.6699999999</v>
      </c>
      <c r="C13" s="258">
        <v>2103030.7200000002</v>
      </c>
      <c r="D13" s="257">
        <v>2643629.5099999998</v>
      </c>
      <c r="E13" s="258">
        <v>1771060.76</v>
      </c>
      <c r="F13" s="257">
        <v>1598221.26</v>
      </c>
      <c r="G13" s="155">
        <v>2322233.85</v>
      </c>
    </row>
    <row r="14" spans="1:7" x14ac:dyDescent="0.25">
      <c r="A14" s="50" t="s">
        <v>467</v>
      </c>
      <c r="B14" s="257">
        <v>0</v>
      </c>
      <c r="C14" s="258">
        <v>0</v>
      </c>
      <c r="D14" s="257">
        <v>0</v>
      </c>
      <c r="E14" s="258">
        <v>0</v>
      </c>
      <c r="F14" s="257">
        <v>0</v>
      </c>
      <c r="G14" s="155">
        <v>0</v>
      </c>
    </row>
    <row r="15" spans="1:7" x14ac:dyDescent="0.25">
      <c r="A15" s="50" t="s">
        <v>468</v>
      </c>
      <c r="B15" s="257">
        <v>103430419.00999999</v>
      </c>
      <c r="C15" s="258">
        <v>108760072.39999999</v>
      </c>
      <c r="D15" s="257">
        <v>123127586.30000001</v>
      </c>
      <c r="E15" s="258">
        <v>133446883.19000001</v>
      </c>
      <c r="F15" s="257">
        <v>141704600.88</v>
      </c>
      <c r="G15" s="155">
        <v>157700128.43000001</v>
      </c>
    </row>
    <row r="16" spans="1:7" x14ac:dyDescent="0.25">
      <c r="A16" s="50" t="s">
        <v>469</v>
      </c>
      <c r="B16" s="257">
        <v>1760768.35</v>
      </c>
      <c r="C16" s="258">
        <v>1951515.7599999998</v>
      </c>
      <c r="D16" s="257">
        <v>2406384.89</v>
      </c>
      <c r="E16" s="258">
        <v>2715618.94</v>
      </c>
      <c r="F16" s="257">
        <v>2858362.89</v>
      </c>
      <c r="G16" s="155">
        <v>2542736.56</v>
      </c>
    </row>
    <row r="17" spans="1:7" x14ac:dyDescent="0.25">
      <c r="A17" s="50" t="s">
        <v>3290</v>
      </c>
      <c r="B17" s="257">
        <v>0</v>
      </c>
      <c r="C17" s="258">
        <v>0</v>
      </c>
      <c r="D17" s="257">
        <v>0</v>
      </c>
      <c r="E17" s="258">
        <v>0</v>
      </c>
      <c r="F17" s="257">
        <v>0</v>
      </c>
      <c r="G17" s="257">
        <v>0</v>
      </c>
    </row>
    <row r="18" spans="1:7" x14ac:dyDescent="0.25">
      <c r="A18" s="50" t="s">
        <v>470</v>
      </c>
      <c r="B18" s="257">
        <v>11054934.279999999</v>
      </c>
      <c r="C18" s="258">
        <v>3936848.66</v>
      </c>
      <c r="D18" s="257">
        <v>2953816.31</v>
      </c>
      <c r="E18" s="258">
        <v>2739878.15</v>
      </c>
      <c r="F18" s="257">
        <v>1465000</v>
      </c>
      <c r="G18" s="257">
        <v>0</v>
      </c>
    </row>
    <row r="19" spans="1:7" x14ac:dyDescent="0.25">
      <c r="A19" s="50" t="s">
        <v>471</v>
      </c>
      <c r="B19" s="257">
        <v>13203041.059999999</v>
      </c>
      <c r="C19" s="258">
        <v>9479986.9699999988</v>
      </c>
      <c r="D19" s="257">
        <v>6345363.5600000005</v>
      </c>
      <c r="E19" s="258">
        <v>2100002.9900000002</v>
      </c>
      <c r="F19" s="257">
        <v>0</v>
      </c>
      <c r="G19" s="257">
        <v>0</v>
      </c>
    </row>
    <row r="20" spans="1:7" ht="14.25" x14ac:dyDescent="0.45">
      <c r="A20" s="51"/>
      <c r="B20" s="51"/>
      <c r="C20" s="51"/>
      <c r="D20" s="51"/>
      <c r="E20" s="51"/>
      <c r="F20" s="51"/>
      <c r="G20" s="51"/>
    </row>
    <row r="21" spans="1:7" x14ac:dyDescent="0.25">
      <c r="A21" s="52" t="s">
        <v>477</v>
      </c>
      <c r="B21" s="195">
        <f t="shared" ref="B21:G21" si="1">SUM(B22:B26)</f>
        <v>233602705.50999999</v>
      </c>
      <c r="C21" s="195">
        <f t="shared" si="1"/>
        <v>232956323.80000001</v>
      </c>
      <c r="D21" s="195">
        <f t="shared" si="1"/>
        <v>258165757.25999999</v>
      </c>
      <c r="E21" s="195">
        <f t="shared" si="1"/>
        <v>233008331.42000002</v>
      </c>
      <c r="F21" s="195">
        <f t="shared" si="1"/>
        <v>198643279.28</v>
      </c>
      <c r="G21" s="195">
        <f t="shared" si="1"/>
        <v>203373210.88</v>
      </c>
    </row>
    <row r="22" spans="1:7" x14ac:dyDescent="0.25">
      <c r="A22" s="50" t="s">
        <v>472</v>
      </c>
      <c r="B22" s="257">
        <v>133443569</v>
      </c>
      <c r="C22" s="258">
        <v>134469574</v>
      </c>
      <c r="D22" s="257">
        <v>139626306</v>
      </c>
      <c r="E22" s="257">
        <v>151367358</v>
      </c>
      <c r="F22" s="259">
        <f>73102389+85477569</f>
        <v>158579958</v>
      </c>
      <c r="G22" s="260">
        <v>177540275</v>
      </c>
    </row>
    <row r="23" spans="1:7" x14ac:dyDescent="0.25">
      <c r="A23" s="50" t="s">
        <v>473</v>
      </c>
      <c r="B23" s="257">
        <v>73192823.769999996</v>
      </c>
      <c r="C23" s="258">
        <v>33020786.050000001</v>
      </c>
      <c r="D23" s="257">
        <v>72269216.909999996</v>
      </c>
      <c r="E23" s="257">
        <v>77474589.400000006</v>
      </c>
      <c r="F23" s="259">
        <f>8420670.41+30001009.81-1465000</f>
        <v>36956680.219999999</v>
      </c>
      <c r="G23" s="155">
        <v>22019145.240000002</v>
      </c>
    </row>
    <row r="24" spans="1:7" x14ac:dyDescent="0.25">
      <c r="A24" s="50" t="s">
        <v>474</v>
      </c>
      <c r="B24" s="257">
        <v>0</v>
      </c>
      <c r="C24" s="258">
        <v>0</v>
      </c>
      <c r="D24" s="257">
        <v>0</v>
      </c>
      <c r="E24" s="257">
        <v>0</v>
      </c>
      <c r="F24" s="259">
        <v>0</v>
      </c>
      <c r="G24" s="259">
        <v>0</v>
      </c>
    </row>
    <row r="25" spans="1:7" x14ac:dyDescent="0.25">
      <c r="A25" s="50" t="s">
        <v>475</v>
      </c>
      <c r="B25" s="257">
        <v>0</v>
      </c>
      <c r="C25" s="258">
        <v>0</v>
      </c>
      <c r="D25" s="257">
        <v>0</v>
      </c>
      <c r="E25" s="257">
        <v>0</v>
      </c>
      <c r="F25" s="259">
        <v>0</v>
      </c>
      <c r="G25" s="259">
        <v>0</v>
      </c>
    </row>
    <row r="26" spans="1:7" x14ac:dyDescent="0.25">
      <c r="A26" s="50" t="s">
        <v>476</v>
      </c>
      <c r="B26" s="257">
        <v>26966312.739999998</v>
      </c>
      <c r="C26" s="258">
        <v>65465963.75</v>
      </c>
      <c r="D26" s="257">
        <v>46270234.350000001</v>
      </c>
      <c r="E26" s="257">
        <v>4166384.02</v>
      </c>
      <c r="F26" s="259">
        <f>2727551.62+35187.57+298781.46+45120.41</f>
        <v>3106641.06</v>
      </c>
      <c r="G26" s="261">
        <v>3813790.6399999997</v>
      </c>
    </row>
    <row r="27" spans="1:7" ht="14.25" x14ac:dyDescent="0.45">
      <c r="A27" s="51"/>
      <c r="B27" s="51"/>
      <c r="C27" s="51"/>
      <c r="D27" s="51"/>
      <c r="E27" s="51"/>
      <c r="F27" s="51"/>
      <c r="G27" s="51"/>
    </row>
    <row r="28" spans="1:7" x14ac:dyDescent="0.25">
      <c r="A28" s="52" t="s">
        <v>478</v>
      </c>
      <c r="B28" s="195">
        <f t="shared" ref="B28:G28" si="2">B29</f>
        <v>0</v>
      </c>
      <c r="C28" s="195">
        <f t="shared" si="2"/>
        <v>0</v>
      </c>
      <c r="D28" s="195">
        <f t="shared" si="2"/>
        <v>0</v>
      </c>
      <c r="E28" s="195">
        <f t="shared" si="2"/>
        <v>0</v>
      </c>
      <c r="F28" s="195">
        <f t="shared" si="2"/>
        <v>0</v>
      </c>
      <c r="G28" s="195">
        <f t="shared" si="2"/>
        <v>0</v>
      </c>
    </row>
    <row r="29" spans="1:7" x14ac:dyDescent="0.25">
      <c r="A29" s="50" t="s">
        <v>269</v>
      </c>
      <c r="B29" s="257">
        <v>0</v>
      </c>
      <c r="C29" s="258">
        <v>0</v>
      </c>
      <c r="D29" s="257">
        <v>0</v>
      </c>
      <c r="E29" s="257">
        <v>0</v>
      </c>
      <c r="F29" s="259">
        <v>0</v>
      </c>
      <c r="G29" s="259">
        <v>0</v>
      </c>
    </row>
    <row r="30" spans="1:7" ht="14.25" x14ac:dyDescent="0.45">
      <c r="A30" s="51"/>
      <c r="B30" s="51"/>
      <c r="C30" s="51"/>
      <c r="D30" s="51"/>
      <c r="E30" s="51"/>
      <c r="F30" s="51"/>
      <c r="G30" s="51"/>
    </row>
    <row r="31" spans="1:7" x14ac:dyDescent="0.25">
      <c r="A31" s="52" t="s">
        <v>479</v>
      </c>
      <c r="B31" s="195">
        <f t="shared" ref="B31:G31" si="3">B7+B21+B28</f>
        <v>395866646.44</v>
      </c>
      <c r="C31" s="195">
        <f t="shared" si="3"/>
        <v>387916104.07999998</v>
      </c>
      <c r="D31" s="195">
        <f t="shared" si="3"/>
        <v>433952128.87</v>
      </c>
      <c r="E31" s="195">
        <f t="shared" si="3"/>
        <v>420997010.04000008</v>
      </c>
      <c r="F31" s="195">
        <f t="shared" si="3"/>
        <v>397185054.36000001</v>
      </c>
      <c r="G31" s="195">
        <f t="shared" si="3"/>
        <v>414913751.19</v>
      </c>
    </row>
    <row r="32" spans="1:7" ht="14.25" x14ac:dyDescent="0.45">
      <c r="A32" s="51"/>
      <c r="B32" s="51"/>
      <c r="C32" s="51"/>
      <c r="D32" s="51"/>
      <c r="E32" s="51"/>
      <c r="F32" s="51"/>
      <c r="G32" s="51"/>
    </row>
    <row r="33" spans="1:7" ht="14.25" x14ac:dyDescent="0.45">
      <c r="A33" s="52" t="s">
        <v>271</v>
      </c>
      <c r="B33" s="51"/>
      <c r="C33" s="51"/>
      <c r="D33" s="51"/>
      <c r="E33" s="51"/>
      <c r="F33" s="51"/>
      <c r="G33" s="51"/>
    </row>
    <row r="34" spans="1:7" ht="30" x14ac:dyDescent="0.25">
      <c r="A34" s="54" t="s">
        <v>428</v>
      </c>
      <c r="B34" s="262">
        <v>0</v>
      </c>
      <c r="C34" s="263">
        <v>0</v>
      </c>
      <c r="D34" s="262">
        <v>0</v>
      </c>
      <c r="E34" s="262">
        <v>8024829.0700000003</v>
      </c>
      <c r="F34" s="262">
        <v>39968148.060000002</v>
      </c>
      <c r="G34" s="155">
        <v>34021133.659999996</v>
      </c>
    </row>
    <row r="35" spans="1:7" ht="30" x14ac:dyDescent="0.25">
      <c r="A35" s="54" t="s">
        <v>480</v>
      </c>
      <c r="B35" s="262">
        <v>0</v>
      </c>
      <c r="C35" s="263">
        <v>0</v>
      </c>
      <c r="D35" s="262">
        <v>0</v>
      </c>
      <c r="E35" s="264">
        <v>68863129.409999996</v>
      </c>
      <c r="F35" s="262">
        <v>117372032.39</v>
      </c>
      <c r="G35" s="261">
        <v>33604422.030000001</v>
      </c>
    </row>
    <row r="36" spans="1:7" ht="14.25" x14ac:dyDescent="0.45">
      <c r="A36" s="52" t="s">
        <v>481</v>
      </c>
      <c r="B36" s="256">
        <f t="shared" ref="B36:G36" si="4">B34+B35</f>
        <v>0</v>
      </c>
      <c r="C36" s="256">
        <f t="shared" si="4"/>
        <v>0</v>
      </c>
      <c r="D36" s="256">
        <f t="shared" si="4"/>
        <v>0</v>
      </c>
      <c r="E36" s="256">
        <f t="shared" si="4"/>
        <v>76887958.479999989</v>
      </c>
      <c r="F36" s="256">
        <f t="shared" si="4"/>
        <v>157340180.44999999</v>
      </c>
      <c r="G36" s="195">
        <f t="shared" si="4"/>
        <v>67625555.689999998</v>
      </c>
    </row>
    <row r="37" spans="1:7" ht="14.25" x14ac:dyDescent="0.45">
      <c r="A37" s="61"/>
      <c r="B37" s="61"/>
      <c r="C37" s="61"/>
      <c r="D37" s="61"/>
      <c r="E37" s="61"/>
      <c r="F37" s="61"/>
      <c r="G37" s="61"/>
    </row>
    <row r="38" spans="1:7" ht="14.25" x14ac:dyDescent="0.45">
      <c r="A38" s="77"/>
    </row>
    <row r="39" spans="1:7" ht="15" customHeight="1" x14ac:dyDescent="0.45">
      <c r="A39" s="343" t="s">
        <v>3284</v>
      </c>
      <c r="B39" s="343"/>
      <c r="C39" s="343"/>
      <c r="D39" s="343"/>
      <c r="E39" s="343"/>
      <c r="F39" s="343"/>
      <c r="G39" s="343"/>
    </row>
    <row r="40" spans="1:7" ht="15" customHeight="1" x14ac:dyDescent="0.25">
      <c r="A40" s="343" t="s">
        <v>3285</v>
      </c>
      <c r="B40" s="343"/>
      <c r="C40" s="343"/>
      <c r="D40" s="343"/>
      <c r="E40" s="343"/>
      <c r="F40" s="343"/>
      <c r="G40" s="343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7">
        <f>'Formato 7 c)'!B7</f>
        <v>162263940.93000001</v>
      </c>
      <c r="Q2" s="17">
        <f>'Formato 7 c)'!C7</f>
        <v>154959780.27999997</v>
      </c>
      <c r="R2" s="17">
        <f>'Formato 7 c)'!D7</f>
        <v>175786371.61000001</v>
      </c>
      <c r="S2" s="17">
        <f>'Formato 7 c)'!E7</f>
        <v>187988678.62000003</v>
      </c>
      <c r="T2" s="17">
        <f>'Formato 7 c)'!F7</f>
        <v>198541775.07999998</v>
      </c>
      <c r="U2" s="17">
        <f>'Formato 7 c)'!G7</f>
        <v>211540540.31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7">
        <f>'Formato 7 c)'!B8</f>
        <v>13176918.470000001</v>
      </c>
      <c r="Q3" s="17">
        <f>'Formato 7 c)'!C8</f>
        <v>15001560.93</v>
      </c>
      <c r="R3" s="17">
        <f>'Formato 7 c)'!D8</f>
        <v>15040551.369999999</v>
      </c>
      <c r="S3" s="17">
        <f>'Formato 7 c)'!E8</f>
        <v>17418028.440000001</v>
      </c>
      <c r="T3" s="17">
        <f>'Formato 7 c)'!F8</f>
        <v>17265944.629999999</v>
      </c>
      <c r="U3" s="17">
        <f>'Formato 7 c)'!G8</f>
        <v>18726958.239999998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7">
        <f>'Formato 7 c)'!B9</f>
        <v>0</v>
      </c>
      <c r="Q4" s="17">
        <f>'Formato 7 c)'!C9</f>
        <v>0</v>
      </c>
      <c r="R4" s="17">
        <f>'Formato 7 c)'!D9</f>
        <v>0</v>
      </c>
      <c r="S4" s="17">
        <f>'Formato 7 c)'!E9</f>
        <v>0</v>
      </c>
      <c r="T4" s="17">
        <f>'Formato 7 c)'!F9</f>
        <v>0</v>
      </c>
      <c r="U4" s="17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7">
        <f>'Formato 7 c)'!B10</f>
        <v>385542</v>
      </c>
      <c r="Q5" s="17">
        <f>'Formato 7 c)'!C10</f>
        <v>142005</v>
      </c>
      <c r="R5" s="17">
        <f>'Formato 7 c)'!D10</f>
        <v>187717</v>
      </c>
      <c r="S5" s="17">
        <f>'Formato 7 c)'!E10</f>
        <v>304400</v>
      </c>
      <c r="T5" s="17">
        <f>'Formato 7 c)'!F10</f>
        <v>5738426.1200000001</v>
      </c>
      <c r="U5" s="17">
        <f>'Formato 7 c)'!G10</f>
        <v>1569712.75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7">
        <f>'Formato 7 c)'!B11</f>
        <v>10209496.880000001</v>
      </c>
      <c r="Q6" s="17">
        <f>'Formato 7 c)'!C11</f>
        <v>11396868.09</v>
      </c>
      <c r="R6" s="17">
        <f>'Formato 7 c)'!D11</f>
        <v>20329496.73</v>
      </c>
      <c r="S6" s="17">
        <f>'Formato 7 c)'!E11</f>
        <v>23896599.329999998</v>
      </c>
      <c r="T6" s="17">
        <f>'Formato 7 c)'!F11</f>
        <v>23801553.41</v>
      </c>
      <c r="U6" s="17">
        <f>'Formato 7 c)'!G11</f>
        <v>24094063.550000001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7">
        <f>'Formato 7 c)'!B12</f>
        <v>2843167.21</v>
      </c>
      <c r="Q7" s="17">
        <f>'Formato 7 c)'!C12</f>
        <v>2187891.75</v>
      </c>
      <c r="R7" s="17">
        <f>'Formato 7 c)'!D12</f>
        <v>2751825.94</v>
      </c>
      <c r="S7" s="17">
        <f>'Formato 7 c)'!E12</f>
        <v>3596206.82</v>
      </c>
      <c r="T7" s="17">
        <f>'Formato 7 c)'!F12</f>
        <v>4109665.89</v>
      </c>
      <c r="U7" s="17">
        <f>'Formato 7 c)'!G12</f>
        <v>4584706.93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7">
        <f>'Formato 7 c)'!B13</f>
        <v>6199653.6699999999</v>
      </c>
      <c r="Q8" s="17">
        <f>'Formato 7 c)'!C13</f>
        <v>2103030.7200000002</v>
      </c>
      <c r="R8" s="17">
        <f>'Formato 7 c)'!D13</f>
        <v>2643629.5099999998</v>
      </c>
      <c r="S8" s="17">
        <f>'Formato 7 c)'!E13</f>
        <v>1771060.76</v>
      </c>
      <c r="T8" s="17">
        <f>'Formato 7 c)'!F13</f>
        <v>1598221.26</v>
      </c>
      <c r="U8" s="17">
        <f>'Formato 7 c)'!G13</f>
        <v>2322233.85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7">
        <f>'Formato 7 c)'!B14</f>
        <v>0</v>
      </c>
      <c r="Q9" s="17">
        <f>'Formato 7 c)'!C14</f>
        <v>0</v>
      </c>
      <c r="R9" s="17">
        <f>'Formato 7 c)'!D14</f>
        <v>0</v>
      </c>
      <c r="S9" s="17">
        <f>'Formato 7 c)'!E14</f>
        <v>0</v>
      </c>
      <c r="T9" s="17">
        <f>'Formato 7 c)'!F14</f>
        <v>0</v>
      </c>
      <c r="U9" s="17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7">
        <f>'Formato 7 c)'!B15</f>
        <v>103430419.00999999</v>
      </c>
      <c r="Q10" s="17">
        <f>'Formato 7 c)'!C15</f>
        <v>108760072.39999999</v>
      </c>
      <c r="R10" s="17">
        <f>'Formato 7 c)'!D15</f>
        <v>123127586.30000001</v>
      </c>
      <c r="S10" s="17">
        <f>'Formato 7 c)'!E15</f>
        <v>133446883.19000001</v>
      </c>
      <c r="T10" s="17">
        <f>'Formato 7 c)'!F15</f>
        <v>141704600.88</v>
      </c>
      <c r="U10" s="17">
        <f>'Formato 7 c)'!G15</f>
        <v>157700128.43000001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7">
        <f>'Formato 7 c)'!B16</f>
        <v>1760768.35</v>
      </c>
      <c r="Q11" s="17">
        <f>'Formato 7 c)'!C16</f>
        <v>1951515.7599999998</v>
      </c>
      <c r="R11" s="17">
        <f>'Formato 7 c)'!D16</f>
        <v>2406384.89</v>
      </c>
      <c r="S11" s="17">
        <f>'Formato 7 c)'!E16</f>
        <v>2715618.94</v>
      </c>
      <c r="T11" s="17">
        <f>'Formato 7 c)'!F16</f>
        <v>2858362.89</v>
      </c>
      <c r="U11" s="17">
        <f>'Formato 7 c)'!G16</f>
        <v>2542736.56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7">
        <f>'Formato 7 c)'!B17</f>
        <v>0</v>
      </c>
      <c r="Q12" s="17">
        <f>'Formato 7 c)'!C17</f>
        <v>0</v>
      </c>
      <c r="R12" s="17">
        <f>'Formato 7 c)'!D17</f>
        <v>0</v>
      </c>
      <c r="S12" s="17">
        <f>'Formato 7 c)'!E17</f>
        <v>0</v>
      </c>
      <c r="T12" s="17">
        <f>'Formato 7 c)'!F17</f>
        <v>0</v>
      </c>
      <c r="U12" s="17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7">
        <f>'Formato 7 c)'!B18</f>
        <v>11054934.279999999</v>
      </c>
      <c r="Q13" s="17">
        <f>'Formato 7 c)'!C18</f>
        <v>3936848.66</v>
      </c>
      <c r="R13" s="17">
        <f>'Formato 7 c)'!D18</f>
        <v>2953816.31</v>
      </c>
      <c r="S13" s="17">
        <f>'Formato 7 c)'!E18</f>
        <v>2739878.15</v>
      </c>
      <c r="T13" s="17">
        <f>'Formato 7 c)'!F18</f>
        <v>1465000</v>
      </c>
      <c r="U13" s="17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7">
        <f>'Formato 7 c)'!B19</f>
        <v>13203041.059999999</v>
      </c>
      <c r="Q14" s="17">
        <f>'Formato 7 c)'!C19</f>
        <v>9479986.9699999988</v>
      </c>
      <c r="R14" s="17">
        <f>'Formato 7 c)'!D19</f>
        <v>6345363.5600000005</v>
      </c>
      <c r="S14" s="17">
        <f>'Formato 7 c)'!E19</f>
        <v>2100002.9900000002</v>
      </c>
      <c r="T14" s="17">
        <f>'Formato 7 c)'!F19</f>
        <v>0</v>
      </c>
      <c r="U14" s="17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7">
        <f>'Formato 7 c)'!B21</f>
        <v>233602705.50999999</v>
      </c>
      <c r="Q15" s="17">
        <f>'Formato 7 c)'!C21</f>
        <v>232956323.80000001</v>
      </c>
      <c r="R15" s="17">
        <f>'Formato 7 c)'!D21</f>
        <v>258165757.25999999</v>
      </c>
      <c r="S15" s="17">
        <f>'Formato 7 c)'!E21</f>
        <v>233008331.42000002</v>
      </c>
      <c r="T15" s="17">
        <f>'Formato 7 c)'!F21</f>
        <v>198643279.28</v>
      </c>
      <c r="U15" s="17">
        <f>'Formato 7 c)'!G21</f>
        <v>203373210.88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7">
        <f>'Formato 7 c)'!B22</f>
        <v>133443569</v>
      </c>
      <c r="Q16" s="17">
        <f>'Formato 7 c)'!C22</f>
        <v>134469574</v>
      </c>
      <c r="R16" s="17">
        <f>'Formato 7 c)'!D22</f>
        <v>139626306</v>
      </c>
      <c r="S16" s="17">
        <f>'Formato 7 c)'!E22</f>
        <v>151367358</v>
      </c>
      <c r="T16" s="17">
        <f>'Formato 7 c)'!F22</f>
        <v>158579958</v>
      </c>
      <c r="U16" s="17">
        <f>'Formato 7 c)'!G22</f>
        <v>177540275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7">
        <f>'Formato 7 c)'!B23</f>
        <v>73192823.769999996</v>
      </c>
      <c r="Q17" s="17">
        <f>'Formato 7 c)'!C23</f>
        <v>33020786.050000001</v>
      </c>
      <c r="R17" s="17">
        <f>'Formato 7 c)'!D23</f>
        <v>72269216.909999996</v>
      </c>
      <c r="S17" s="17">
        <f>'Formato 7 c)'!E23</f>
        <v>77474589.400000006</v>
      </c>
      <c r="T17" s="17">
        <f>'Formato 7 c)'!F23</f>
        <v>36956680.219999999</v>
      </c>
      <c r="U17" s="17">
        <f>'Formato 7 c)'!G23</f>
        <v>22019145.240000002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7">
        <f>'Formato 7 c)'!B24</f>
        <v>0</v>
      </c>
      <c r="Q18" s="17">
        <f>'Formato 7 c)'!C24</f>
        <v>0</v>
      </c>
      <c r="R18" s="17">
        <f>'Formato 7 c)'!D24</f>
        <v>0</v>
      </c>
      <c r="S18" s="17">
        <f>'Formato 7 c)'!E24</f>
        <v>0</v>
      </c>
      <c r="T18" s="17">
        <f>'Formato 7 c)'!F24</f>
        <v>0</v>
      </c>
      <c r="U18" s="17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7">
        <f>'Formato 7 c)'!B25</f>
        <v>0</v>
      </c>
      <c r="Q19" s="17">
        <f>'Formato 7 c)'!C25</f>
        <v>0</v>
      </c>
      <c r="R19" s="17">
        <f>'Formato 7 c)'!D25</f>
        <v>0</v>
      </c>
      <c r="S19" s="17">
        <f>'Formato 7 c)'!E25</f>
        <v>0</v>
      </c>
      <c r="T19" s="17">
        <f>'Formato 7 c)'!F25</f>
        <v>0</v>
      </c>
      <c r="U19" s="17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7">
        <f>'Formato 7 c)'!B26</f>
        <v>26966312.739999998</v>
      </c>
      <c r="Q20" s="17">
        <f>'Formato 7 c)'!C26</f>
        <v>65465963.75</v>
      </c>
      <c r="R20" s="17">
        <f>'Formato 7 c)'!D26</f>
        <v>46270234.350000001</v>
      </c>
      <c r="S20" s="17">
        <f>'Formato 7 c)'!E26</f>
        <v>4166384.02</v>
      </c>
      <c r="T20" s="17">
        <f>'Formato 7 c)'!F26</f>
        <v>3106641.06</v>
      </c>
      <c r="U20" s="17">
        <f>'Formato 7 c)'!G26</f>
        <v>3813790.6399999997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7">
        <f>'Formato 7 c)'!B28</f>
        <v>0</v>
      </c>
      <c r="Q21" s="17">
        <f>'Formato 7 c)'!C28</f>
        <v>0</v>
      </c>
      <c r="R21" s="17">
        <f>'Formato 7 c)'!D28</f>
        <v>0</v>
      </c>
      <c r="S21" s="17">
        <f>'Formato 7 c)'!E28</f>
        <v>0</v>
      </c>
      <c r="T21" s="17">
        <f>'Formato 7 c)'!F28</f>
        <v>0</v>
      </c>
      <c r="U21" s="17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7">
        <f>'Formato 7 c)'!B29</f>
        <v>0</v>
      </c>
      <c r="Q22" s="17">
        <f>'Formato 7 c)'!C29</f>
        <v>0</v>
      </c>
      <c r="R22" s="17">
        <f>'Formato 7 c)'!D29</f>
        <v>0</v>
      </c>
      <c r="S22" s="17">
        <f>'Formato 7 c)'!E29</f>
        <v>0</v>
      </c>
      <c r="T22" s="17">
        <f>'Formato 7 c)'!F29</f>
        <v>0</v>
      </c>
      <c r="U22" s="17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7">
        <f>'Formato 7 c)'!B31</f>
        <v>395866646.44</v>
      </c>
      <c r="Q23" s="17">
        <f>'Formato 7 c)'!C31</f>
        <v>387916104.07999998</v>
      </c>
      <c r="R23" s="17">
        <f>'Formato 7 c)'!D31</f>
        <v>433952128.87</v>
      </c>
      <c r="S23" s="17">
        <f>'Formato 7 c)'!E31</f>
        <v>420997010.04000008</v>
      </c>
      <c r="T23" s="17">
        <f>'Formato 7 c)'!F31</f>
        <v>397185054.36000001</v>
      </c>
      <c r="U23" s="17">
        <f>'Formato 7 c)'!G31</f>
        <v>414913751.19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7">
        <f>'Formato 7 c)'!B33</f>
        <v>0</v>
      </c>
      <c r="Q24" s="17">
        <f>'Formato 7 c)'!C33</f>
        <v>0</v>
      </c>
      <c r="R24" s="17">
        <f>'Formato 7 c)'!D33</f>
        <v>0</v>
      </c>
      <c r="S24" s="17">
        <f>'Formato 7 c)'!E33</f>
        <v>0</v>
      </c>
      <c r="T24" s="17">
        <f>'Formato 7 c)'!F33</f>
        <v>0</v>
      </c>
      <c r="U24" s="17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7">
        <f>'Formato 7 c)'!B34</f>
        <v>0</v>
      </c>
      <c r="Q25" s="17">
        <f>'Formato 7 c)'!C34</f>
        <v>0</v>
      </c>
      <c r="R25" s="17">
        <f>'Formato 7 c)'!D34</f>
        <v>0</v>
      </c>
      <c r="S25" s="17">
        <f>'Formato 7 c)'!E34</f>
        <v>8024829.0700000003</v>
      </c>
      <c r="T25" s="17">
        <f>'Formato 7 c)'!F34</f>
        <v>39968148.060000002</v>
      </c>
      <c r="U25" s="17">
        <f>'Formato 7 c)'!G34</f>
        <v>34021133.659999996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7">
        <f>'Formato 7 c)'!B35</f>
        <v>0</v>
      </c>
      <c r="Q26" s="17">
        <f>'Formato 7 c)'!C35</f>
        <v>0</v>
      </c>
      <c r="R26" s="17">
        <f>'Formato 7 c)'!D35</f>
        <v>0</v>
      </c>
      <c r="S26" s="17">
        <f>'Formato 7 c)'!E35</f>
        <v>68863129.409999996</v>
      </c>
      <c r="T26" s="17">
        <f>'Formato 7 c)'!F35</f>
        <v>117372032.39</v>
      </c>
      <c r="U26" s="17">
        <f>'Formato 7 c)'!G35</f>
        <v>33604422.030000001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7">
        <f>'Formato 7 c)'!B36</f>
        <v>0</v>
      </c>
      <c r="Q27" s="17">
        <f>'Formato 7 c)'!C36</f>
        <v>0</v>
      </c>
      <c r="R27" s="17">
        <f>'Formato 7 c)'!D36</f>
        <v>0</v>
      </c>
      <c r="S27" s="17">
        <f>'Formato 7 c)'!E36</f>
        <v>76887958.479999989</v>
      </c>
      <c r="T27" s="17">
        <f>'Formato 7 c)'!F36</f>
        <v>157340180.44999999</v>
      </c>
      <c r="U27" s="17">
        <f>'Formato 7 c)'!G36</f>
        <v>67625555.689999998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78" customFormat="1" ht="37.5" customHeight="1" x14ac:dyDescent="0.45">
      <c r="A1" s="326" t="s">
        <v>482</v>
      </c>
      <c r="B1" s="326"/>
      <c r="C1" s="326"/>
      <c r="D1" s="326"/>
      <c r="E1" s="326"/>
      <c r="F1" s="326"/>
      <c r="G1" s="326"/>
    </row>
    <row r="2" spans="1:7" ht="14.25" x14ac:dyDescent="0.45">
      <c r="A2" s="308" t="str">
        <f>ENTIDAD</f>
        <v>Municipio de Valle de Santiago, Gobierno del Estado de Guanajuato</v>
      </c>
      <c r="B2" s="309"/>
      <c r="C2" s="309"/>
      <c r="D2" s="309"/>
      <c r="E2" s="309"/>
      <c r="F2" s="309"/>
      <c r="G2" s="310"/>
    </row>
    <row r="3" spans="1:7" ht="14.25" x14ac:dyDescent="0.45">
      <c r="A3" s="311" t="s">
        <v>483</v>
      </c>
      <c r="B3" s="312"/>
      <c r="C3" s="312"/>
      <c r="D3" s="312"/>
      <c r="E3" s="312"/>
      <c r="F3" s="312"/>
      <c r="G3" s="313"/>
    </row>
    <row r="4" spans="1:7" ht="14.25" x14ac:dyDescent="0.45">
      <c r="A4" s="317" t="s">
        <v>118</v>
      </c>
      <c r="B4" s="318"/>
      <c r="C4" s="318"/>
      <c r="D4" s="318"/>
      <c r="E4" s="318"/>
      <c r="F4" s="318"/>
      <c r="G4" s="319"/>
    </row>
    <row r="5" spans="1:7" x14ac:dyDescent="0.25">
      <c r="A5" s="348" t="s">
        <v>3134</v>
      </c>
      <c r="B5" s="344" t="str">
        <f>ANIO5R</f>
        <v>2014 ¹ (c)</v>
      </c>
      <c r="C5" s="344" t="str">
        <f>ANIO4R</f>
        <v>2015 ¹ (c)</v>
      </c>
      <c r="D5" s="344" t="str">
        <f>ANIO3R</f>
        <v>2016 ¹ (c)</v>
      </c>
      <c r="E5" s="344" t="str">
        <f>ANIO2R</f>
        <v>2017 ¹ (c)</v>
      </c>
      <c r="F5" s="344" t="str">
        <f>ANIO1R</f>
        <v>2018 ¹ (c)</v>
      </c>
      <c r="G5" s="48">
        <f>ANIO_INFORME</f>
        <v>2019</v>
      </c>
    </row>
    <row r="6" spans="1:7" ht="32.1" customHeight="1" x14ac:dyDescent="0.25">
      <c r="A6" s="349"/>
      <c r="B6" s="345"/>
      <c r="C6" s="345"/>
      <c r="D6" s="345"/>
      <c r="E6" s="345"/>
      <c r="F6" s="345"/>
      <c r="G6" s="75" t="s">
        <v>3287</v>
      </c>
    </row>
    <row r="7" spans="1:7" ht="14.25" x14ac:dyDescent="0.45">
      <c r="A7" s="49" t="s">
        <v>484</v>
      </c>
      <c r="B7" s="255">
        <f t="shared" ref="B7:G7" si="0">SUM(B8:B16)</f>
        <v>147527372.34</v>
      </c>
      <c r="C7" s="255">
        <f t="shared" si="0"/>
        <v>146748803.25</v>
      </c>
      <c r="D7" s="255">
        <f t="shared" si="0"/>
        <v>162402253.96000004</v>
      </c>
      <c r="E7" s="255">
        <f t="shared" si="0"/>
        <v>163729064.36000004</v>
      </c>
      <c r="F7" s="255">
        <f t="shared" si="0"/>
        <v>204952656.13</v>
      </c>
      <c r="G7" s="255">
        <f t="shared" si="0"/>
        <v>209978835.21999997</v>
      </c>
    </row>
    <row r="8" spans="1:7" x14ac:dyDescent="0.25">
      <c r="A8" s="50" t="s">
        <v>446</v>
      </c>
      <c r="B8" s="265">
        <v>76721014.570000008</v>
      </c>
      <c r="C8" s="266">
        <v>80808172.530000001</v>
      </c>
      <c r="D8" s="265">
        <v>89710894.700000018</v>
      </c>
      <c r="E8" s="266">
        <v>89376635.75</v>
      </c>
      <c r="F8" s="262">
        <v>95534718.379999995</v>
      </c>
      <c r="G8" s="267">
        <v>95735035.409999996</v>
      </c>
    </row>
    <row r="9" spans="1:7" x14ac:dyDescent="0.25">
      <c r="A9" s="50" t="s">
        <v>447</v>
      </c>
      <c r="B9" s="265">
        <v>9798181.4199999999</v>
      </c>
      <c r="C9" s="266">
        <v>8207350.9600000009</v>
      </c>
      <c r="D9" s="265">
        <v>8935562.6699999999</v>
      </c>
      <c r="E9" s="266">
        <v>6026429.1800000006</v>
      </c>
      <c r="F9" s="262">
        <v>10505013.6</v>
      </c>
      <c r="G9" s="267">
        <v>9149186.7200000007</v>
      </c>
    </row>
    <row r="10" spans="1:7" x14ac:dyDescent="0.25">
      <c r="A10" s="50" t="s">
        <v>448</v>
      </c>
      <c r="B10" s="265">
        <v>16382309.969999999</v>
      </c>
      <c r="C10" s="266">
        <v>13395602.420000002</v>
      </c>
      <c r="D10" s="265">
        <v>21371679.32</v>
      </c>
      <c r="E10" s="266">
        <v>22731103.5</v>
      </c>
      <c r="F10" s="262">
        <v>24016752.710000001</v>
      </c>
      <c r="G10" s="267">
        <v>39337743.100000001</v>
      </c>
    </row>
    <row r="11" spans="1:7" x14ac:dyDescent="0.25">
      <c r="A11" s="50" t="s">
        <v>449</v>
      </c>
      <c r="B11" s="265">
        <v>28283852.93</v>
      </c>
      <c r="C11" s="266">
        <v>23134949.119999997</v>
      </c>
      <c r="D11" s="265">
        <v>24090177.52</v>
      </c>
      <c r="E11" s="266">
        <v>30389356.489999998</v>
      </c>
      <c r="F11" s="262">
        <v>41133806.649999999</v>
      </c>
      <c r="G11" s="267">
        <v>36755291.969999999</v>
      </c>
    </row>
    <row r="12" spans="1:7" x14ac:dyDescent="0.25">
      <c r="A12" s="50" t="s">
        <v>450</v>
      </c>
      <c r="B12" s="265">
        <v>10212638.309999999</v>
      </c>
      <c r="C12" s="266">
        <v>1072223.52</v>
      </c>
      <c r="D12" s="265">
        <v>5036895.2299999995</v>
      </c>
      <c r="E12" s="266">
        <v>2325056.0799999996</v>
      </c>
      <c r="F12" s="262">
        <v>1449769</v>
      </c>
      <c r="G12" s="267">
        <v>1572854.13</v>
      </c>
    </row>
    <row r="13" spans="1:7" x14ac:dyDescent="0.25">
      <c r="A13" s="50" t="s">
        <v>451</v>
      </c>
      <c r="B13" s="268">
        <v>6129375.1399999997</v>
      </c>
      <c r="C13" s="269">
        <v>20130504.699999999</v>
      </c>
      <c r="D13" s="268">
        <v>13257044.52</v>
      </c>
      <c r="E13" s="269">
        <v>12880483.360000001</v>
      </c>
      <c r="F13" s="262">
        <v>32312595.789999999</v>
      </c>
      <c r="G13" s="267">
        <v>27019496.129999999</v>
      </c>
    </row>
    <row r="14" spans="1:7" x14ac:dyDescent="0.25">
      <c r="A14" s="50" t="s">
        <v>452</v>
      </c>
      <c r="B14" s="267">
        <v>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</row>
    <row r="15" spans="1:7" x14ac:dyDescent="0.25">
      <c r="A15" s="50" t="s">
        <v>453</v>
      </c>
      <c r="B15" s="266">
        <v>0</v>
      </c>
      <c r="C15" s="266">
        <v>0</v>
      </c>
      <c r="D15" s="266">
        <v>0</v>
      </c>
      <c r="E15" s="266">
        <v>0</v>
      </c>
      <c r="F15" s="266">
        <v>0</v>
      </c>
      <c r="G15" s="266">
        <v>409227.76</v>
      </c>
    </row>
    <row r="16" spans="1:7" x14ac:dyDescent="0.25">
      <c r="A16" s="50" t="s">
        <v>454</v>
      </c>
      <c r="B16" s="266">
        <v>0</v>
      </c>
      <c r="C16" s="266">
        <v>0</v>
      </c>
      <c r="D16" s="266">
        <v>0</v>
      </c>
      <c r="E16" s="266">
        <v>0</v>
      </c>
      <c r="F16" s="266">
        <v>0</v>
      </c>
      <c r="G16" s="266">
        <v>0</v>
      </c>
    </row>
    <row r="17" spans="1:7" ht="14.25" x14ac:dyDescent="0.45">
      <c r="A17" s="51"/>
      <c r="B17" s="51"/>
      <c r="C17" s="51"/>
      <c r="D17" s="51"/>
      <c r="E17" s="51"/>
      <c r="F17" s="51"/>
      <c r="G17" s="51"/>
    </row>
    <row r="18" spans="1:7" ht="14.25" x14ac:dyDescent="0.45">
      <c r="A18" s="52" t="s">
        <v>485</v>
      </c>
      <c r="B18" s="256">
        <f t="shared" ref="B18:G18" si="1">SUM(B19:B27)</f>
        <v>147525235.77000001</v>
      </c>
      <c r="C18" s="256">
        <f t="shared" si="1"/>
        <v>184542147.68000001</v>
      </c>
      <c r="D18" s="256">
        <f t="shared" si="1"/>
        <v>169055573.24000004</v>
      </c>
      <c r="E18" s="256">
        <f t="shared" si="1"/>
        <v>179716442.11000001</v>
      </c>
      <c r="F18" s="256">
        <f t="shared" si="1"/>
        <v>275701659.03000003</v>
      </c>
      <c r="G18" s="195">
        <f t="shared" si="1"/>
        <v>174832739.87</v>
      </c>
    </row>
    <row r="19" spans="1:7" x14ac:dyDescent="0.25">
      <c r="A19" s="50" t="s">
        <v>446</v>
      </c>
      <c r="B19" s="270">
        <v>41970154.240000002</v>
      </c>
      <c r="C19" s="267">
        <v>39379225.43</v>
      </c>
      <c r="D19" s="270">
        <v>43231190.349999994</v>
      </c>
      <c r="E19" s="254">
        <v>41577663.219999999</v>
      </c>
      <c r="F19" s="254">
        <v>41579186.07</v>
      </c>
      <c r="G19" s="157">
        <v>50238190.289999999</v>
      </c>
    </row>
    <row r="20" spans="1:7" x14ac:dyDescent="0.25">
      <c r="A20" s="50" t="s">
        <v>447</v>
      </c>
      <c r="B20" s="270">
        <v>19313170.400000002</v>
      </c>
      <c r="C20" s="267">
        <v>16558980.029999997</v>
      </c>
      <c r="D20" s="270">
        <v>16484195.070000002</v>
      </c>
      <c r="E20" s="254">
        <v>17770863.050000001</v>
      </c>
      <c r="F20" s="254">
        <v>22863159.550000001</v>
      </c>
      <c r="G20" s="157">
        <v>29098279.949999999</v>
      </c>
    </row>
    <row r="21" spans="1:7" x14ac:dyDescent="0.25">
      <c r="A21" s="50" t="s">
        <v>448</v>
      </c>
      <c r="B21" s="270">
        <v>22956747.800000001</v>
      </c>
      <c r="C21" s="267">
        <v>18282365.699999999</v>
      </c>
      <c r="D21" s="270">
        <v>19829278.929999996</v>
      </c>
      <c r="E21" s="254">
        <v>22855451.009999998</v>
      </c>
      <c r="F21" s="254">
        <v>27811913.620000001</v>
      </c>
      <c r="G21" s="157">
        <v>19063119.260000002</v>
      </c>
    </row>
    <row r="22" spans="1:7" x14ac:dyDescent="0.25">
      <c r="A22" s="50" t="s">
        <v>449</v>
      </c>
      <c r="B22" s="270">
        <v>278920</v>
      </c>
      <c r="C22" s="267">
        <v>804552.97</v>
      </c>
      <c r="D22" s="270">
        <v>7031.9000000000005</v>
      </c>
      <c r="E22" s="254">
        <v>2813500</v>
      </c>
      <c r="F22" s="254">
        <v>7242711.3399999999</v>
      </c>
      <c r="G22" s="157">
        <v>4770591.97</v>
      </c>
    </row>
    <row r="23" spans="1:7" x14ac:dyDescent="0.25">
      <c r="A23" s="50" t="s">
        <v>450</v>
      </c>
      <c r="B23" s="270">
        <v>2989047.44</v>
      </c>
      <c r="C23" s="267">
        <v>4365269.46</v>
      </c>
      <c r="D23" s="270">
        <v>2549005.4500000002</v>
      </c>
      <c r="E23" s="254">
        <v>9147415.4500000011</v>
      </c>
      <c r="F23" s="254">
        <v>7733833.9000000004</v>
      </c>
      <c r="G23" s="157">
        <v>6819660.1600000001</v>
      </c>
    </row>
    <row r="24" spans="1:7" x14ac:dyDescent="0.25">
      <c r="A24" s="50" t="s">
        <v>451</v>
      </c>
      <c r="B24" s="270">
        <v>58225462.239999995</v>
      </c>
      <c r="C24" s="267">
        <v>103610504.84</v>
      </c>
      <c r="D24" s="270">
        <v>85012049.140000015</v>
      </c>
      <c r="E24" s="254">
        <v>81950153.140000001</v>
      </c>
      <c r="F24" s="254">
        <v>166632561.94999999</v>
      </c>
      <c r="G24" s="157">
        <v>60464210.670000002</v>
      </c>
    </row>
    <row r="25" spans="1:7" x14ac:dyDescent="0.25">
      <c r="A25" s="50" t="s">
        <v>452</v>
      </c>
      <c r="B25" s="270">
        <v>0</v>
      </c>
      <c r="C25" s="267">
        <v>0</v>
      </c>
      <c r="D25" s="270">
        <v>0</v>
      </c>
      <c r="E25" s="267">
        <v>0</v>
      </c>
      <c r="F25" s="254">
        <v>0</v>
      </c>
      <c r="G25" s="157">
        <v>1437348.67</v>
      </c>
    </row>
    <row r="26" spans="1:7" x14ac:dyDescent="0.25">
      <c r="A26" s="50" t="s">
        <v>456</v>
      </c>
      <c r="B26" s="271">
        <v>0</v>
      </c>
      <c r="C26" s="269">
        <v>0</v>
      </c>
      <c r="D26" s="272">
        <v>0</v>
      </c>
      <c r="E26" s="254">
        <v>0</v>
      </c>
      <c r="F26" s="254">
        <v>0</v>
      </c>
      <c r="G26" s="157">
        <v>2941338.9</v>
      </c>
    </row>
    <row r="27" spans="1:7" x14ac:dyDescent="0.25">
      <c r="A27" s="50" t="s">
        <v>454</v>
      </c>
      <c r="B27" s="270">
        <v>1791733.65</v>
      </c>
      <c r="C27" s="267">
        <v>1541249.25</v>
      </c>
      <c r="D27" s="270">
        <v>1942822.4</v>
      </c>
      <c r="E27" s="254">
        <v>3601396.2399999998</v>
      </c>
      <c r="F27" s="254">
        <v>1838292.6</v>
      </c>
      <c r="G27" s="267">
        <v>0</v>
      </c>
    </row>
    <row r="28" spans="1:7" ht="14.25" x14ac:dyDescent="0.45">
      <c r="A28" s="51"/>
      <c r="B28" s="51"/>
      <c r="C28" s="51"/>
      <c r="D28" s="51"/>
      <c r="E28" s="51"/>
      <c r="F28" s="51"/>
      <c r="G28" s="51"/>
    </row>
    <row r="29" spans="1:7" x14ac:dyDescent="0.25">
      <c r="A29" s="52" t="s">
        <v>486</v>
      </c>
      <c r="B29" s="273">
        <f t="shared" ref="B29:G29" si="2">B7+B18</f>
        <v>295052608.11000001</v>
      </c>
      <c r="C29" s="273">
        <f t="shared" si="2"/>
        <v>331290950.93000001</v>
      </c>
      <c r="D29" s="273">
        <f t="shared" si="2"/>
        <v>331457827.20000005</v>
      </c>
      <c r="E29" s="273">
        <f t="shared" si="2"/>
        <v>343445506.47000003</v>
      </c>
      <c r="F29" s="273">
        <f t="shared" si="2"/>
        <v>480654315.16000003</v>
      </c>
      <c r="G29" s="273">
        <f t="shared" si="2"/>
        <v>384811575.08999997</v>
      </c>
    </row>
    <row r="30" spans="1:7" ht="14.25" x14ac:dyDescent="0.45">
      <c r="A30" s="55"/>
      <c r="B30" s="55"/>
      <c r="C30" s="55"/>
      <c r="D30" s="55"/>
      <c r="E30" s="55"/>
      <c r="F30" s="55"/>
      <c r="G30" s="55"/>
    </row>
    <row r="31" spans="1:7" ht="14.25" x14ac:dyDescent="0.45">
      <c r="A31" s="77"/>
    </row>
    <row r="32" spans="1:7" ht="14.25" x14ac:dyDescent="0.45">
      <c r="A32" s="343" t="s">
        <v>3284</v>
      </c>
      <c r="B32" s="343"/>
      <c r="C32" s="343"/>
      <c r="D32" s="343"/>
      <c r="E32" s="343"/>
      <c r="F32" s="343"/>
      <c r="G32" s="343"/>
    </row>
    <row r="33" spans="1:7" x14ac:dyDescent="0.25">
      <c r="A33" s="343" t="s">
        <v>3285</v>
      </c>
      <c r="B33" s="343"/>
      <c r="C33" s="343"/>
      <c r="D33" s="343"/>
      <c r="E33" s="343"/>
      <c r="F33" s="343"/>
      <c r="G33" s="343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7">
        <f>'Formato 7 d)'!B7</f>
        <v>147527372.34</v>
      </c>
      <c r="Q2" s="17">
        <f>'Formato 7 d)'!C7</f>
        <v>146748803.25</v>
      </c>
      <c r="R2" s="17">
        <f>'Formato 7 d)'!D7</f>
        <v>162402253.96000004</v>
      </c>
      <c r="S2" s="17">
        <f>'Formato 7 d)'!E7</f>
        <v>163729064.36000004</v>
      </c>
      <c r="T2" s="17">
        <f>'Formato 7 d)'!F7</f>
        <v>204952656.13</v>
      </c>
      <c r="U2" s="17">
        <f>'Formato 7 d)'!G7</f>
        <v>209978835.21999997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7">
        <f>'Formato 7 d)'!B8</f>
        <v>76721014.570000008</v>
      </c>
      <c r="Q3" s="17">
        <f>'Formato 7 d)'!C8</f>
        <v>80808172.530000001</v>
      </c>
      <c r="R3" s="17">
        <f>'Formato 7 d)'!D8</f>
        <v>89710894.700000018</v>
      </c>
      <c r="S3" s="17">
        <f>'Formato 7 d)'!E8</f>
        <v>89376635.75</v>
      </c>
      <c r="T3" s="17">
        <f>'Formato 7 d)'!F8</f>
        <v>95534718.379999995</v>
      </c>
      <c r="U3" s="17">
        <f>'Formato 7 d)'!G8</f>
        <v>95735035.409999996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7">
        <f>'Formato 7 d)'!B9</f>
        <v>9798181.4199999999</v>
      </c>
      <c r="Q4" s="17">
        <f>'Formato 7 d)'!C9</f>
        <v>8207350.9600000009</v>
      </c>
      <c r="R4" s="17">
        <f>'Formato 7 d)'!D9</f>
        <v>8935562.6699999999</v>
      </c>
      <c r="S4" s="17">
        <f>'Formato 7 d)'!E9</f>
        <v>6026429.1800000006</v>
      </c>
      <c r="T4" s="17">
        <f>'Formato 7 d)'!F9</f>
        <v>10505013.6</v>
      </c>
      <c r="U4" s="17">
        <f>'Formato 7 d)'!G9</f>
        <v>9149186.7200000007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7">
        <f>'Formato 7 d)'!B10</f>
        <v>16382309.969999999</v>
      </c>
      <c r="Q5" s="17">
        <f>'Formato 7 d)'!C10</f>
        <v>13395602.420000002</v>
      </c>
      <c r="R5" s="17">
        <f>'Formato 7 d)'!D10</f>
        <v>21371679.32</v>
      </c>
      <c r="S5" s="17">
        <f>'Formato 7 d)'!E10</f>
        <v>22731103.5</v>
      </c>
      <c r="T5" s="17">
        <f>'Formato 7 d)'!F10</f>
        <v>24016752.710000001</v>
      </c>
      <c r="U5" s="17">
        <f>'Formato 7 d)'!G10</f>
        <v>39337743.100000001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7">
        <f>'Formato 7 d)'!B11</f>
        <v>28283852.93</v>
      </c>
      <c r="Q6" s="17">
        <f>'Formato 7 d)'!C11</f>
        <v>23134949.119999997</v>
      </c>
      <c r="R6" s="17">
        <f>'Formato 7 d)'!D11</f>
        <v>24090177.52</v>
      </c>
      <c r="S6" s="17">
        <f>'Formato 7 d)'!E11</f>
        <v>30389356.489999998</v>
      </c>
      <c r="T6" s="17">
        <f>'Formato 7 d)'!F11</f>
        <v>41133806.649999999</v>
      </c>
      <c r="U6" s="17">
        <f>'Formato 7 d)'!G11</f>
        <v>36755291.969999999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7">
        <f>'Formato 7 d)'!B12</f>
        <v>10212638.309999999</v>
      </c>
      <c r="Q7" s="17">
        <f>'Formato 7 d)'!C12</f>
        <v>1072223.52</v>
      </c>
      <c r="R7" s="17">
        <f>'Formato 7 d)'!D12</f>
        <v>5036895.2299999995</v>
      </c>
      <c r="S7" s="17">
        <f>'Formato 7 d)'!E12</f>
        <v>2325056.0799999996</v>
      </c>
      <c r="T7" s="17">
        <f>'Formato 7 d)'!F12</f>
        <v>1449769</v>
      </c>
      <c r="U7" s="17">
        <f>'Formato 7 d)'!G12</f>
        <v>1572854.13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7">
        <f>'Formato 7 d)'!B13</f>
        <v>6129375.1399999997</v>
      </c>
      <c r="Q8" s="17">
        <f>'Formato 7 d)'!C13</f>
        <v>20130504.699999999</v>
      </c>
      <c r="R8" s="17">
        <f>'Formato 7 d)'!D13</f>
        <v>13257044.52</v>
      </c>
      <c r="S8" s="17">
        <f>'Formato 7 d)'!E13</f>
        <v>12880483.360000001</v>
      </c>
      <c r="T8" s="17">
        <f>'Formato 7 d)'!F13</f>
        <v>32312595.789999999</v>
      </c>
      <c r="U8" s="17">
        <f>'Formato 7 d)'!G13</f>
        <v>27019496.129999999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7">
        <f>'Formato 7 d)'!B14</f>
        <v>0</v>
      </c>
      <c r="Q9" s="17">
        <f>'Formato 7 d)'!C14</f>
        <v>0</v>
      </c>
      <c r="R9" s="17">
        <f>'Formato 7 d)'!D14</f>
        <v>0</v>
      </c>
      <c r="S9" s="17">
        <f>'Formato 7 d)'!E14</f>
        <v>0</v>
      </c>
      <c r="T9" s="17">
        <f>'Formato 7 d)'!F14</f>
        <v>0</v>
      </c>
      <c r="U9" s="17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7">
        <f>'Formato 7 d)'!B15</f>
        <v>0</v>
      </c>
      <c r="Q10" s="17">
        <f>'Formato 7 d)'!C15</f>
        <v>0</v>
      </c>
      <c r="R10" s="17">
        <f>'Formato 7 d)'!D15</f>
        <v>0</v>
      </c>
      <c r="S10" s="17">
        <f>'Formato 7 d)'!E15</f>
        <v>0</v>
      </c>
      <c r="T10" s="17">
        <f>'Formato 7 d)'!F15</f>
        <v>0</v>
      </c>
      <c r="U10" s="17">
        <f>'Formato 7 d)'!G15</f>
        <v>409227.76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7">
        <f>'Formato 7 d)'!B16</f>
        <v>0</v>
      </c>
      <c r="Q11" s="17">
        <f>'Formato 7 d)'!C16</f>
        <v>0</v>
      </c>
      <c r="R11" s="17">
        <f>'Formato 7 d)'!D16</f>
        <v>0</v>
      </c>
      <c r="S11" s="17">
        <f>'Formato 7 d)'!E16</f>
        <v>0</v>
      </c>
      <c r="T11" s="17">
        <f>'Formato 7 d)'!F16</f>
        <v>0</v>
      </c>
      <c r="U11" s="17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7">
        <f>'Formato 7 d)'!B18</f>
        <v>147525235.77000001</v>
      </c>
      <c r="Q12" s="17">
        <f>'Formato 7 d)'!C18</f>
        <v>184542147.68000001</v>
      </c>
      <c r="R12" s="17">
        <f>'Formato 7 d)'!D18</f>
        <v>169055573.24000004</v>
      </c>
      <c r="S12" s="17">
        <f>'Formato 7 d)'!E18</f>
        <v>179716442.11000001</v>
      </c>
      <c r="T12" s="17">
        <f>'Formato 7 d)'!F18</f>
        <v>275701659.03000003</v>
      </c>
      <c r="U12" s="17">
        <f>'Formato 7 d)'!G18</f>
        <v>174832739.87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7">
        <f>'Formato 7 d)'!B19</f>
        <v>41970154.240000002</v>
      </c>
      <c r="Q13" s="17">
        <f>'Formato 7 d)'!C19</f>
        <v>39379225.43</v>
      </c>
      <c r="R13" s="17">
        <f>'Formato 7 d)'!D19</f>
        <v>43231190.349999994</v>
      </c>
      <c r="S13" s="17">
        <f>'Formato 7 d)'!E19</f>
        <v>41577663.219999999</v>
      </c>
      <c r="T13" s="17">
        <f>'Formato 7 d)'!F19</f>
        <v>41579186.07</v>
      </c>
      <c r="U13" s="17">
        <f>'Formato 7 d)'!G19</f>
        <v>50238190.289999999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7">
        <f>'Formato 7 d)'!B20</f>
        <v>19313170.400000002</v>
      </c>
      <c r="Q14" s="17">
        <f>'Formato 7 d)'!C20</f>
        <v>16558980.029999997</v>
      </c>
      <c r="R14" s="17">
        <f>'Formato 7 d)'!D20</f>
        <v>16484195.070000002</v>
      </c>
      <c r="S14" s="17">
        <f>'Formato 7 d)'!E20</f>
        <v>17770863.050000001</v>
      </c>
      <c r="T14" s="17">
        <f>'Formato 7 d)'!F20</f>
        <v>22863159.550000001</v>
      </c>
      <c r="U14" s="17">
        <f>'Formato 7 d)'!G20</f>
        <v>29098279.949999999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7">
        <f>'Formato 7 d)'!B21</f>
        <v>22956747.800000001</v>
      </c>
      <c r="Q15" s="17">
        <f>'Formato 7 d)'!C21</f>
        <v>18282365.699999999</v>
      </c>
      <c r="R15" s="17">
        <f>'Formato 7 d)'!D21</f>
        <v>19829278.929999996</v>
      </c>
      <c r="S15" s="17">
        <f>'Formato 7 d)'!E21</f>
        <v>22855451.009999998</v>
      </c>
      <c r="T15" s="17">
        <f>'Formato 7 d)'!F21</f>
        <v>27811913.620000001</v>
      </c>
      <c r="U15" s="17">
        <f>'Formato 7 d)'!G21</f>
        <v>19063119.260000002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7">
        <f>'Formato 7 d)'!B22</f>
        <v>278920</v>
      </c>
      <c r="Q16" s="17">
        <f>'Formato 7 d)'!C22</f>
        <v>804552.97</v>
      </c>
      <c r="R16" s="17">
        <f>'Formato 7 d)'!D22</f>
        <v>7031.9000000000005</v>
      </c>
      <c r="S16" s="17">
        <f>'Formato 7 d)'!E22</f>
        <v>2813500</v>
      </c>
      <c r="T16" s="17">
        <f>'Formato 7 d)'!F22</f>
        <v>7242711.3399999999</v>
      </c>
      <c r="U16" s="17">
        <f>'Formato 7 d)'!G22</f>
        <v>4770591.97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7">
        <f>'Formato 7 d)'!B23</f>
        <v>2989047.44</v>
      </c>
      <c r="Q17" s="17">
        <f>'Formato 7 d)'!C23</f>
        <v>4365269.46</v>
      </c>
      <c r="R17" s="17">
        <f>'Formato 7 d)'!D23</f>
        <v>2549005.4500000002</v>
      </c>
      <c r="S17" s="17">
        <f>'Formato 7 d)'!E23</f>
        <v>9147415.4500000011</v>
      </c>
      <c r="T17" s="17">
        <f>'Formato 7 d)'!F23</f>
        <v>7733833.9000000004</v>
      </c>
      <c r="U17" s="17">
        <f>'Formato 7 d)'!G23</f>
        <v>6819660.1600000001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7">
        <f>'Formato 7 d)'!B24</f>
        <v>58225462.239999995</v>
      </c>
      <c r="Q18" s="17">
        <f>'Formato 7 d)'!C24</f>
        <v>103610504.84</v>
      </c>
      <c r="R18" s="17">
        <f>'Formato 7 d)'!D24</f>
        <v>85012049.140000015</v>
      </c>
      <c r="S18" s="17">
        <f>'Formato 7 d)'!E24</f>
        <v>81950153.140000001</v>
      </c>
      <c r="T18" s="17">
        <f>'Formato 7 d)'!F24</f>
        <v>166632561.94999999</v>
      </c>
      <c r="U18" s="17">
        <f>'Formato 7 d)'!G24</f>
        <v>60464210.670000002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7">
        <f>'Formato 7 d)'!B25</f>
        <v>0</v>
      </c>
      <c r="Q19" s="17">
        <f>'Formato 7 d)'!C25</f>
        <v>0</v>
      </c>
      <c r="R19" s="17">
        <f>'Formato 7 d)'!D25</f>
        <v>0</v>
      </c>
      <c r="S19" s="17">
        <f>'Formato 7 d)'!E25</f>
        <v>0</v>
      </c>
      <c r="T19" s="17">
        <f>'Formato 7 d)'!F25</f>
        <v>0</v>
      </c>
      <c r="U19" s="17">
        <f>'Formato 7 d)'!G25</f>
        <v>1437348.67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7">
        <f>'Formato 7 d)'!B26</f>
        <v>0</v>
      </c>
      <c r="Q20" s="17">
        <f>'Formato 7 d)'!C26</f>
        <v>0</v>
      </c>
      <c r="R20" s="17">
        <f>'Formato 7 d)'!D26</f>
        <v>0</v>
      </c>
      <c r="S20" s="17">
        <f>'Formato 7 d)'!E26</f>
        <v>0</v>
      </c>
      <c r="T20" s="17">
        <f>'Formato 7 d)'!F26</f>
        <v>0</v>
      </c>
      <c r="U20" s="17">
        <f>'Formato 7 d)'!G26</f>
        <v>2941338.9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7">
        <f>'Formato 7 d)'!B27</f>
        <v>1791733.65</v>
      </c>
      <c r="Q21" s="17">
        <f>'Formato 7 d)'!C27</f>
        <v>1541249.25</v>
      </c>
      <c r="R21" s="17">
        <f>'Formato 7 d)'!D27</f>
        <v>1942822.4</v>
      </c>
      <c r="S21" s="17">
        <f>'Formato 7 d)'!E27</f>
        <v>3601396.2399999998</v>
      </c>
      <c r="T21" s="17">
        <f>'Formato 7 d)'!F27</f>
        <v>1838292.6</v>
      </c>
      <c r="U21" s="17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7">
        <f>'Formato 7 d)'!B29</f>
        <v>295052608.11000001</v>
      </c>
      <c r="Q22" s="17">
        <f>'Formato 7 d)'!C29</f>
        <v>331290950.93000001</v>
      </c>
      <c r="R22" s="17">
        <f>'Formato 7 d)'!D29</f>
        <v>331457827.20000005</v>
      </c>
      <c r="S22" s="17">
        <f>'Formato 7 d)'!E29</f>
        <v>343445506.47000003</v>
      </c>
      <c r="T22" s="17">
        <f>'Formato 7 d)'!F29</f>
        <v>480654315.16000003</v>
      </c>
      <c r="U22" s="17">
        <f>'Formato 7 d)'!G29</f>
        <v>384811575.08999997</v>
      </c>
    </row>
    <row r="23" spans="1:21" ht="14.25" x14ac:dyDescent="0.45">
      <c r="P23" s="17"/>
      <c r="Q23" s="17"/>
      <c r="R23" s="17"/>
      <c r="S23" s="17"/>
      <c r="T23" s="17"/>
      <c r="U23" s="17"/>
    </row>
    <row r="24" spans="1:21" ht="14.25" x14ac:dyDescent="0.45">
      <c r="P24" s="17"/>
      <c r="Q24" s="17"/>
      <c r="R24" s="17"/>
      <c r="S24" s="17"/>
      <c r="T24" s="17"/>
      <c r="U24" s="17"/>
    </row>
    <row r="25" spans="1:21" ht="14.25" x14ac:dyDescent="0.45">
      <c r="P25" s="17"/>
      <c r="Q25" s="17"/>
      <c r="R25" s="17"/>
      <c r="S25" s="17"/>
      <c r="T25" s="17"/>
      <c r="U25" s="17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ht="14.25" x14ac:dyDescent="0.4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ht="14.25" x14ac:dyDescent="0.4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H67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2.140625" style="301" customWidth="1"/>
    <col min="2" max="2" width="17.85546875" style="296" customWidth="1"/>
    <col min="3" max="3" width="10.7109375" style="296" customWidth="1"/>
    <col min="4" max="7" width="17.85546875" style="296" customWidth="1"/>
    <col min="8" max="8" width="0" style="19" hidden="1" customWidth="1"/>
    <col min="9" max="9" width="0" style="19" hidden="1"/>
    <col min="10" max="10" width="0" style="19" hidden="1" customWidth="1"/>
    <col min="11" max="16384" width="0" style="19" hidden="1"/>
  </cols>
  <sheetData>
    <row r="1" spans="1:8" s="303" customFormat="1" ht="34.5" customHeight="1" x14ac:dyDescent="0.25">
      <c r="A1" s="350" t="s">
        <v>487</v>
      </c>
      <c r="B1" s="350"/>
      <c r="C1" s="350"/>
      <c r="D1" s="350"/>
      <c r="E1" s="350"/>
      <c r="F1" s="350"/>
      <c r="G1" s="350"/>
      <c r="H1" s="302"/>
    </row>
    <row r="2" spans="1:8" x14ac:dyDescent="0.25">
      <c r="A2" s="308" t="str">
        <f>ENTE_PUBLICO</f>
        <v>Municipio de Valle de Santiago, Gto., Gobierno del Estado de Guanajuato</v>
      </c>
      <c r="B2" s="309"/>
      <c r="C2" s="309"/>
      <c r="D2" s="309"/>
      <c r="E2" s="309"/>
      <c r="F2" s="309"/>
      <c r="G2" s="309"/>
    </row>
    <row r="3" spans="1:8" x14ac:dyDescent="0.25">
      <c r="A3" s="317" t="s">
        <v>488</v>
      </c>
      <c r="B3" s="318"/>
      <c r="C3" s="318"/>
      <c r="D3" s="318"/>
      <c r="E3" s="318"/>
      <c r="F3" s="318"/>
      <c r="G3" s="318"/>
    </row>
    <row r="4" spans="1:8" ht="30" x14ac:dyDescent="0.25">
      <c r="A4" s="34"/>
      <c r="B4" s="278" t="s">
        <v>489</v>
      </c>
      <c r="C4" s="34" t="s">
        <v>490</v>
      </c>
      <c r="D4" s="34" t="s">
        <v>491</v>
      </c>
      <c r="E4" s="34" t="s">
        <v>492</v>
      </c>
      <c r="F4" s="34" t="s">
        <v>493</v>
      </c>
      <c r="G4" s="278" t="s">
        <v>3361</v>
      </c>
    </row>
    <row r="5" spans="1:8" x14ac:dyDescent="0.25">
      <c r="A5" s="120" t="s">
        <v>494</v>
      </c>
      <c r="B5" s="279"/>
      <c r="C5" s="279"/>
      <c r="D5" s="279"/>
      <c r="E5" s="279"/>
      <c r="F5" s="279"/>
      <c r="G5" s="279"/>
    </row>
    <row r="6" spans="1:8" ht="30" x14ac:dyDescent="0.25">
      <c r="A6" s="286" t="s">
        <v>495</v>
      </c>
      <c r="B6" s="287"/>
      <c r="C6" s="287"/>
      <c r="D6" s="287"/>
      <c r="E6" s="287"/>
      <c r="F6" s="287"/>
      <c r="G6" s="287"/>
    </row>
    <row r="7" spans="1:8" x14ac:dyDescent="0.25">
      <c r="A7" s="286" t="s">
        <v>496</v>
      </c>
      <c r="B7" s="287"/>
      <c r="C7" s="287"/>
      <c r="D7" s="287"/>
      <c r="E7" s="287"/>
      <c r="F7" s="287"/>
      <c r="G7" s="287"/>
    </row>
    <row r="8" spans="1:8" x14ac:dyDescent="0.25">
      <c r="A8" s="288"/>
      <c r="B8" s="289"/>
      <c r="C8" s="289"/>
      <c r="D8" s="289"/>
      <c r="E8" s="289"/>
      <c r="F8" s="289"/>
      <c r="G8" s="289"/>
    </row>
    <row r="9" spans="1:8" x14ac:dyDescent="0.25">
      <c r="A9" s="120" t="s">
        <v>497</v>
      </c>
      <c r="B9" s="279"/>
      <c r="C9" s="279"/>
      <c r="D9" s="279"/>
      <c r="E9" s="279"/>
      <c r="F9" s="279"/>
      <c r="G9" s="279"/>
    </row>
    <row r="10" spans="1:8" x14ac:dyDescent="0.25">
      <c r="A10" s="286" t="s">
        <v>498</v>
      </c>
      <c r="B10" s="290">
        <v>713</v>
      </c>
      <c r="C10" s="290"/>
      <c r="D10" s="290">
        <v>713</v>
      </c>
      <c r="E10" s="290">
        <v>713</v>
      </c>
      <c r="F10" s="290">
        <v>713</v>
      </c>
      <c r="G10" s="290">
        <v>713</v>
      </c>
    </row>
    <row r="11" spans="1:8" x14ac:dyDescent="0.25">
      <c r="A11" s="291" t="s">
        <v>499</v>
      </c>
      <c r="B11" s="290">
        <v>79</v>
      </c>
      <c r="C11" s="290"/>
      <c r="D11" s="290">
        <v>79</v>
      </c>
      <c r="E11" s="290">
        <v>79</v>
      </c>
      <c r="F11" s="290">
        <v>79</v>
      </c>
      <c r="G11" s="290">
        <v>79</v>
      </c>
    </row>
    <row r="12" spans="1:8" x14ac:dyDescent="0.25">
      <c r="A12" s="291" t="s">
        <v>500</v>
      </c>
      <c r="B12" s="290">
        <v>19</v>
      </c>
      <c r="C12" s="290"/>
      <c r="D12" s="290">
        <v>19</v>
      </c>
      <c r="E12" s="290">
        <v>19</v>
      </c>
      <c r="F12" s="290">
        <v>19</v>
      </c>
      <c r="G12" s="290">
        <v>19</v>
      </c>
    </row>
    <row r="13" spans="1:8" x14ac:dyDescent="0.25">
      <c r="A13" s="291" t="s">
        <v>501</v>
      </c>
      <c r="B13" s="290">
        <v>43</v>
      </c>
      <c r="C13" s="290"/>
      <c r="D13" s="290">
        <v>43</v>
      </c>
      <c r="E13" s="290">
        <v>43</v>
      </c>
      <c r="F13" s="290">
        <v>43</v>
      </c>
      <c r="G13" s="290">
        <v>43</v>
      </c>
    </row>
    <row r="14" spans="1:8" x14ac:dyDescent="0.25">
      <c r="A14" s="286" t="s">
        <v>502</v>
      </c>
      <c r="B14" s="290">
        <v>60</v>
      </c>
      <c r="C14" s="290"/>
      <c r="D14" s="290">
        <v>0</v>
      </c>
      <c r="E14" s="290">
        <v>1</v>
      </c>
      <c r="F14" s="290">
        <v>0</v>
      </c>
      <c r="G14" s="290">
        <v>61</v>
      </c>
    </row>
    <row r="15" spans="1:8" x14ac:dyDescent="0.25">
      <c r="A15" s="291" t="s">
        <v>499</v>
      </c>
      <c r="B15" s="290">
        <v>89</v>
      </c>
      <c r="C15" s="290"/>
      <c r="D15" s="290">
        <v>0</v>
      </c>
      <c r="E15" s="290">
        <v>49</v>
      </c>
      <c r="F15" s="290">
        <v>0</v>
      </c>
      <c r="G15" s="290">
        <v>89</v>
      </c>
    </row>
    <row r="16" spans="1:8" x14ac:dyDescent="0.25">
      <c r="A16" s="291" t="s">
        <v>500</v>
      </c>
      <c r="B16" s="290">
        <v>40</v>
      </c>
      <c r="C16" s="290"/>
      <c r="D16" s="290">
        <v>0</v>
      </c>
      <c r="E16" s="290">
        <v>49</v>
      </c>
      <c r="F16" s="290">
        <v>0</v>
      </c>
      <c r="G16" s="290">
        <v>40</v>
      </c>
    </row>
    <row r="17" spans="1:7" x14ac:dyDescent="0.25">
      <c r="A17" s="291" t="s">
        <v>501</v>
      </c>
      <c r="B17" s="290">
        <v>65</v>
      </c>
      <c r="C17" s="290"/>
      <c r="D17" s="290">
        <v>0</v>
      </c>
      <c r="E17" s="290">
        <v>49</v>
      </c>
      <c r="F17" s="290">
        <v>0</v>
      </c>
      <c r="G17" s="290">
        <v>65</v>
      </c>
    </row>
    <row r="18" spans="1:7" x14ac:dyDescent="0.25">
      <c r="A18" s="286" t="s">
        <v>503</v>
      </c>
      <c r="B18" s="285"/>
      <c r="C18" s="285"/>
      <c r="D18" s="285"/>
      <c r="E18" s="285"/>
      <c r="F18" s="285"/>
      <c r="G18" s="285"/>
    </row>
    <row r="19" spans="1:7" x14ac:dyDescent="0.25">
      <c r="A19" s="286" t="s">
        <v>504</v>
      </c>
      <c r="B19" s="285">
        <v>5.81</v>
      </c>
      <c r="C19" s="285"/>
      <c r="D19" s="285">
        <v>5.81</v>
      </c>
      <c r="E19" s="285">
        <v>5.81</v>
      </c>
      <c r="F19" s="285">
        <v>5.81</v>
      </c>
      <c r="G19" s="285">
        <v>5.81</v>
      </c>
    </row>
    <row r="20" spans="1:7" x14ac:dyDescent="0.25">
      <c r="A20" s="286" t="s">
        <v>505</v>
      </c>
      <c r="B20" s="292">
        <v>0</v>
      </c>
      <c r="C20" s="292"/>
      <c r="D20" s="292">
        <v>0</v>
      </c>
      <c r="E20" s="292">
        <v>0</v>
      </c>
      <c r="F20" s="292">
        <v>0</v>
      </c>
      <c r="G20" s="292">
        <v>0</v>
      </c>
    </row>
    <row r="21" spans="1:7" x14ac:dyDescent="0.25">
      <c r="A21" s="286" t="s">
        <v>506</v>
      </c>
      <c r="B21" s="292">
        <v>0</v>
      </c>
      <c r="C21" s="292"/>
      <c r="D21" s="292">
        <v>0</v>
      </c>
      <c r="E21" s="292">
        <v>0</v>
      </c>
      <c r="F21" s="292">
        <v>0</v>
      </c>
      <c r="G21" s="292">
        <v>0</v>
      </c>
    </row>
    <row r="22" spans="1:7" x14ac:dyDescent="0.25">
      <c r="A22" s="293" t="s">
        <v>507</v>
      </c>
      <c r="B22" s="280">
        <v>0.06</v>
      </c>
      <c r="C22" s="280"/>
      <c r="D22" s="280" t="s">
        <v>3359</v>
      </c>
      <c r="E22" s="280" t="s">
        <v>3359</v>
      </c>
      <c r="F22" s="280" t="s">
        <v>3360</v>
      </c>
      <c r="G22" s="280">
        <v>5.8999999999999997E-2</v>
      </c>
    </row>
    <row r="23" spans="1:7" x14ac:dyDescent="0.25">
      <c r="A23" s="293" t="s">
        <v>508</v>
      </c>
      <c r="B23" s="281">
        <v>6.1050000000000002E-3</v>
      </c>
      <c r="C23" s="281"/>
      <c r="D23" s="281">
        <v>6.1050000000000002E-3</v>
      </c>
      <c r="E23" s="281">
        <v>6.1050000000000002E-3</v>
      </c>
      <c r="F23" s="281">
        <v>6.1050000000000002E-3</v>
      </c>
      <c r="G23" s="281">
        <v>6.1050000000000002E-3</v>
      </c>
    </row>
    <row r="24" spans="1:7" x14ac:dyDescent="0.25">
      <c r="A24" s="293" t="s">
        <v>509</v>
      </c>
      <c r="B24" s="294">
        <v>52.12</v>
      </c>
      <c r="C24" s="294"/>
      <c r="D24" s="294">
        <v>0</v>
      </c>
      <c r="E24" s="294">
        <v>39</v>
      </c>
      <c r="F24" s="294">
        <v>0</v>
      </c>
      <c r="G24" s="294">
        <v>51.9</v>
      </c>
    </row>
    <row r="25" spans="1:7" x14ac:dyDescent="0.25">
      <c r="A25" s="286" t="s">
        <v>510</v>
      </c>
      <c r="B25" s="285">
        <v>28.23</v>
      </c>
      <c r="C25" s="285"/>
      <c r="D25" s="285">
        <v>0</v>
      </c>
      <c r="E25" s="285">
        <v>39.22</v>
      </c>
      <c r="F25" s="285">
        <v>0</v>
      </c>
      <c r="G25" s="285">
        <v>28.41</v>
      </c>
    </row>
    <row r="26" spans="1:7" x14ac:dyDescent="0.25">
      <c r="A26" s="288"/>
      <c r="B26" s="285"/>
      <c r="C26" s="285"/>
      <c r="D26" s="285"/>
      <c r="E26" s="285"/>
      <c r="F26" s="285"/>
      <c r="G26" s="285"/>
    </row>
    <row r="27" spans="1:7" x14ac:dyDescent="0.25">
      <c r="A27" s="120" t="s">
        <v>511</v>
      </c>
      <c r="B27" s="282"/>
      <c r="C27" s="282"/>
      <c r="D27" s="282"/>
      <c r="E27" s="282"/>
      <c r="F27" s="282"/>
      <c r="G27" s="282"/>
    </row>
    <row r="28" spans="1:7" x14ac:dyDescent="0.25">
      <c r="A28" s="286" t="s">
        <v>512</v>
      </c>
      <c r="B28" s="285">
        <v>0</v>
      </c>
      <c r="C28" s="285"/>
      <c r="D28" s="285">
        <v>0</v>
      </c>
      <c r="E28" s="285">
        <v>0</v>
      </c>
      <c r="F28" s="285">
        <v>0</v>
      </c>
      <c r="G28" s="285">
        <v>0</v>
      </c>
    </row>
    <row r="29" spans="1:7" x14ac:dyDescent="0.25">
      <c r="A29" s="288"/>
      <c r="B29" s="285"/>
      <c r="C29" s="285"/>
      <c r="D29" s="285"/>
      <c r="E29" s="285"/>
      <c r="F29" s="285"/>
      <c r="G29" s="285"/>
    </row>
    <row r="30" spans="1:7" x14ac:dyDescent="0.25">
      <c r="A30" s="120" t="s">
        <v>513</v>
      </c>
      <c r="B30" s="282"/>
      <c r="C30" s="282"/>
      <c r="D30" s="282"/>
      <c r="E30" s="282"/>
      <c r="F30" s="282"/>
      <c r="G30" s="282"/>
    </row>
    <row r="31" spans="1:7" x14ac:dyDescent="0.25">
      <c r="A31" s="286" t="s">
        <v>498</v>
      </c>
      <c r="B31" s="295">
        <v>96018827.400000006</v>
      </c>
      <c r="C31" s="295"/>
      <c r="D31" s="295">
        <v>96018827.400000006</v>
      </c>
      <c r="E31" s="295">
        <v>96018827.400000006</v>
      </c>
      <c r="F31" s="295">
        <v>96018827.400000006</v>
      </c>
      <c r="G31" s="295">
        <v>96018827.400000006</v>
      </c>
    </row>
    <row r="32" spans="1:7" x14ac:dyDescent="0.25">
      <c r="A32" s="286" t="s">
        <v>502</v>
      </c>
      <c r="B32" s="295">
        <v>5075391.3600000003</v>
      </c>
      <c r="C32" s="295"/>
      <c r="D32" s="295">
        <v>0</v>
      </c>
      <c r="E32" s="295">
        <v>66705.600000000006</v>
      </c>
      <c r="F32" s="295">
        <v>0</v>
      </c>
      <c r="G32" s="295">
        <v>5142096.96</v>
      </c>
    </row>
    <row r="33" spans="1:7" x14ac:dyDescent="0.25">
      <c r="A33" s="286" t="s">
        <v>514</v>
      </c>
      <c r="B33" s="285">
        <v>0</v>
      </c>
      <c r="C33" s="285"/>
      <c r="D33" s="285">
        <v>0</v>
      </c>
      <c r="E33" s="285">
        <v>0</v>
      </c>
      <c r="F33" s="285">
        <v>0</v>
      </c>
      <c r="G33" s="285">
        <v>0</v>
      </c>
    </row>
    <row r="34" spans="1:7" x14ac:dyDescent="0.25">
      <c r="A34" s="288"/>
      <c r="B34" s="285"/>
      <c r="C34" s="285"/>
      <c r="D34" s="285"/>
      <c r="E34" s="285"/>
      <c r="F34" s="285"/>
      <c r="G34" s="285"/>
    </row>
    <row r="35" spans="1:7" x14ac:dyDescent="0.25">
      <c r="A35" s="120" t="s">
        <v>515</v>
      </c>
      <c r="B35" s="282"/>
      <c r="C35" s="282"/>
      <c r="D35" s="282"/>
      <c r="E35" s="282"/>
      <c r="F35" s="282"/>
      <c r="G35" s="282"/>
    </row>
    <row r="36" spans="1:7" x14ac:dyDescent="0.25">
      <c r="A36" s="286" t="s">
        <v>516</v>
      </c>
      <c r="B36" s="295">
        <v>18129.28</v>
      </c>
      <c r="C36" s="295"/>
      <c r="D36" s="295">
        <v>0</v>
      </c>
      <c r="E36" s="295">
        <v>5558.8</v>
      </c>
      <c r="F36" s="296">
        <v>0</v>
      </c>
      <c r="G36" s="295">
        <v>18129.28</v>
      </c>
    </row>
    <row r="37" spans="1:7" x14ac:dyDescent="0.25">
      <c r="A37" s="286" t="s">
        <v>517</v>
      </c>
      <c r="B37" s="295">
        <v>2697.76</v>
      </c>
      <c r="C37" s="295"/>
      <c r="D37" s="295">
        <v>0</v>
      </c>
      <c r="E37" s="295">
        <v>5558.8</v>
      </c>
      <c r="F37" s="295">
        <v>0</v>
      </c>
      <c r="G37" s="295">
        <v>2697.76</v>
      </c>
    </row>
    <row r="38" spans="1:7" x14ac:dyDescent="0.25">
      <c r="A38" s="286" t="s">
        <v>518</v>
      </c>
      <c r="B38" s="295">
        <v>7049.15</v>
      </c>
      <c r="C38" s="295"/>
      <c r="D38" s="295">
        <v>0</v>
      </c>
      <c r="E38" s="295">
        <v>5558.8</v>
      </c>
      <c r="F38" s="295">
        <v>0</v>
      </c>
      <c r="G38" s="295">
        <v>7024.72</v>
      </c>
    </row>
    <row r="39" spans="1:7" x14ac:dyDescent="0.25">
      <c r="A39" s="288"/>
      <c r="B39" s="285"/>
      <c r="C39" s="285"/>
      <c r="D39" s="285"/>
      <c r="E39" s="285"/>
      <c r="F39" s="285"/>
      <c r="G39" s="285"/>
    </row>
    <row r="40" spans="1:7" x14ac:dyDescent="0.25">
      <c r="A40" s="120" t="s">
        <v>519</v>
      </c>
      <c r="B40" s="285">
        <v>0</v>
      </c>
      <c r="C40" s="285"/>
      <c r="D40" s="285">
        <v>0</v>
      </c>
      <c r="E40" s="285">
        <v>0</v>
      </c>
      <c r="F40" s="285">
        <v>0</v>
      </c>
      <c r="G40" s="285">
        <v>0</v>
      </c>
    </row>
    <row r="41" spans="1:7" x14ac:dyDescent="0.25">
      <c r="A41" s="288"/>
      <c r="B41" s="285"/>
      <c r="C41" s="285"/>
      <c r="D41" s="285"/>
      <c r="E41" s="285"/>
      <c r="F41" s="285"/>
      <c r="G41" s="285"/>
    </row>
    <row r="42" spans="1:7" x14ac:dyDescent="0.25">
      <c r="A42" s="120" t="s">
        <v>520</v>
      </c>
      <c r="B42" s="282"/>
      <c r="C42" s="282"/>
      <c r="D42" s="282"/>
      <c r="E42" s="282"/>
      <c r="F42" s="282"/>
      <c r="G42" s="282"/>
    </row>
    <row r="43" spans="1:7" x14ac:dyDescent="0.25">
      <c r="A43" s="286" t="s">
        <v>521</v>
      </c>
      <c r="B43" s="295">
        <v>86973427.459999993</v>
      </c>
      <c r="C43" s="295"/>
      <c r="D43" s="295">
        <v>0</v>
      </c>
      <c r="E43" s="295">
        <v>1785543.73</v>
      </c>
      <c r="F43" s="295">
        <v>0</v>
      </c>
      <c r="G43" s="295">
        <v>88758971.189999998</v>
      </c>
    </row>
    <row r="44" spans="1:7" x14ac:dyDescent="0.25">
      <c r="A44" s="286" t="s">
        <v>522</v>
      </c>
      <c r="B44" s="295">
        <v>365700673.57999998</v>
      </c>
      <c r="C44" s="295"/>
      <c r="D44" s="295">
        <v>0</v>
      </c>
      <c r="E44" s="295">
        <v>0</v>
      </c>
      <c r="F44" s="295">
        <v>31156963.039999999</v>
      </c>
      <c r="G44" s="295">
        <v>396857636.61000001</v>
      </c>
    </row>
    <row r="45" spans="1:7" x14ac:dyDescent="0.25">
      <c r="A45" s="286" t="s">
        <v>523</v>
      </c>
      <c r="B45" s="295">
        <v>666100076.72000003</v>
      </c>
      <c r="C45" s="295"/>
      <c r="D45" s="295">
        <v>0</v>
      </c>
      <c r="E45" s="295">
        <v>0</v>
      </c>
      <c r="F45" s="295">
        <v>96048106.359999999</v>
      </c>
      <c r="G45" s="295">
        <v>762148183.08000004</v>
      </c>
    </row>
    <row r="46" spans="1:7" x14ac:dyDescent="0.25">
      <c r="A46" s="288"/>
      <c r="B46" s="285"/>
      <c r="C46" s="285"/>
      <c r="D46" s="285"/>
      <c r="E46" s="285"/>
      <c r="F46" s="285"/>
      <c r="G46" s="285"/>
    </row>
    <row r="47" spans="1:7" ht="30" x14ac:dyDescent="0.25">
      <c r="A47" s="120" t="s">
        <v>524</v>
      </c>
      <c r="B47" s="282"/>
      <c r="C47" s="282"/>
      <c r="D47" s="282"/>
      <c r="E47" s="282"/>
      <c r="F47" s="282"/>
      <c r="G47" s="282"/>
    </row>
    <row r="48" spans="1:7" x14ac:dyDescent="0.25">
      <c r="A48" s="293" t="s">
        <v>522</v>
      </c>
      <c r="B48" s="294">
        <v>0</v>
      </c>
      <c r="C48" s="294"/>
      <c r="D48" s="294">
        <v>0</v>
      </c>
      <c r="E48" s="294">
        <v>0</v>
      </c>
      <c r="F48" s="294">
        <v>0</v>
      </c>
      <c r="G48" s="294">
        <v>0</v>
      </c>
    </row>
    <row r="49" spans="1:7" x14ac:dyDescent="0.25">
      <c r="A49" s="293" t="s">
        <v>523</v>
      </c>
      <c r="B49" s="294">
        <v>0</v>
      </c>
      <c r="C49" s="294"/>
      <c r="D49" s="294">
        <v>0</v>
      </c>
      <c r="E49" s="294">
        <v>0</v>
      </c>
      <c r="F49" s="294">
        <v>0</v>
      </c>
      <c r="G49" s="294">
        <v>0</v>
      </c>
    </row>
    <row r="50" spans="1:7" x14ac:dyDescent="0.25">
      <c r="A50" s="288"/>
      <c r="B50" s="285"/>
      <c r="C50" s="285"/>
      <c r="D50" s="285"/>
      <c r="E50" s="285"/>
      <c r="F50" s="285"/>
      <c r="G50" s="285"/>
    </row>
    <row r="51" spans="1:7" x14ac:dyDescent="0.25">
      <c r="A51" s="120" t="s">
        <v>525</v>
      </c>
      <c r="B51" s="282"/>
      <c r="C51" s="282"/>
      <c r="D51" s="282"/>
      <c r="E51" s="282"/>
      <c r="F51" s="282"/>
      <c r="G51" s="282"/>
    </row>
    <row r="52" spans="1:7" x14ac:dyDescent="0.25">
      <c r="A52" s="286" t="s">
        <v>522</v>
      </c>
      <c r="B52" s="285">
        <v>0</v>
      </c>
      <c r="C52" s="285"/>
      <c r="D52" s="285">
        <v>0</v>
      </c>
      <c r="E52" s="285">
        <v>0</v>
      </c>
      <c r="F52" s="285">
        <v>0</v>
      </c>
      <c r="G52" s="285">
        <v>0</v>
      </c>
    </row>
    <row r="53" spans="1:7" x14ac:dyDescent="0.25">
      <c r="A53" s="286" t="s">
        <v>523</v>
      </c>
      <c r="B53" s="285">
        <v>0</v>
      </c>
      <c r="C53" s="285"/>
      <c r="D53" s="285">
        <v>0</v>
      </c>
      <c r="E53" s="285">
        <v>0</v>
      </c>
      <c r="F53" s="285">
        <v>0</v>
      </c>
      <c r="G53" s="285">
        <v>0</v>
      </c>
    </row>
    <row r="54" spans="1:7" x14ac:dyDescent="0.25">
      <c r="A54" s="286" t="s">
        <v>526</v>
      </c>
      <c r="B54" s="285">
        <v>0</v>
      </c>
      <c r="C54" s="285"/>
      <c r="D54" s="285">
        <v>0</v>
      </c>
      <c r="E54" s="285">
        <v>0</v>
      </c>
      <c r="F54" s="285">
        <v>0</v>
      </c>
      <c r="G54" s="285">
        <v>0</v>
      </c>
    </row>
    <row r="55" spans="1:7" x14ac:dyDescent="0.25">
      <c r="A55" s="288"/>
      <c r="B55" s="285"/>
      <c r="C55" s="285"/>
      <c r="D55" s="285"/>
      <c r="E55" s="285"/>
      <c r="F55" s="285"/>
      <c r="G55" s="285"/>
    </row>
    <row r="56" spans="1:7" x14ac:dyDescent="0.25">
      <c r="A56" s="120" t="s">
        <v>527</v>
      </c>
      <c r="B56" s="282"/>
      <c r="C56" s="282"/>
      <c r="D56" s="282"/>
      <c r="E56" s="282"/>
      <c r="F56" s="282"/>
      <c r="G56" s="282"/>
    </row>
    <row r="57" spans="1:7" x14ac:dyDescent="0.25">
      <c r="A57" s="286" t="s">
        <v>522</v>
      </c>
      <c r="B57" s="283">
        <v>-452674101.02999997</v>
      </c>
      <c r="C57" s="283"/>
      <c r="D57" s="285">
        <v>0</v>
      </c>
      <c r="E57" s="283">
        <v>-1785543.73</v>
      </c>
      <c r="F57" s="283">
        <v>-31156963.039999999</v>
      </c>
      <c r="G57" s="283">
        <v>-485616607.80000001</v>
      </c>
    </row>
    <row r="58" spans="1:7" x14ac:dyDescent="0.25">
      <c r="A58" s="286" t="s">
        <v>523</v>
      </c>
      <c r="B58" s="283">
        <v>-666100076.72000003</v>
      </c>
      <c r="C58" s="283"/>
      <c r="D58" s="285">
        <v>0</v>
      </c>
      <c r="E58" s="285">
        <v>0</v>
      </c>
      <c r="F58" s="283">
        <v>-96048106.359999999</v>
      </c>
      <c r="G58" s="283">
        <v>-762148183.08000004</v>
      </c>
    </row>
    <row r="59" spans="1:7" x14ac:dyDescent="0.25">
      <c r="A59" s="288"/>
      <c r="B59" s="285"/>
      <c r="C59" s="285"/>
      <c r="D59" s="285"/>
      <c r="E59" s="285"/>
      <c r="F59" s="285"/>
      <c r="G59" s="285"/>
    </row>
    <row r="60" spans="1:7" x14ac:dyDescent="0.25">
      <c r="A60" s="120" t="s">
        <v>528</v>
      </c>
      <c r="B60" s="282"/>
      <c r="C60" s="282"/>
      <c r="D60" s="282"/>
      <c r="E60" s="282"/>
      <c r="F60" s="282"/>
      <c r="G60" s="282"/>
    </row>
    <row r="61" spans="1:7" x14ac:dyDescent="0.25">
      <c r="A61" s="286" t="s">
        <v>529</v>
      </c>
      <c r="B61" s="290">
        <v>2019</v>
      </c>
      <c r="C61" s="290"/>
      <c r="D61" s="290">
        <v>2019</v>
      </c>
      <c r="E61" s="290">
        <v>2019</v>
      </c>
      <c r="F61" s="290">
        <v>2019</v>
      </c>
      <c r="G61" s="290">
        <v>2019</v>
      </c>
    </row>
    <row r="62" spans="1:7" x14ac:dyDescent="0.25">
      <c r="A62" s="286" t="s">
        <v>530</v>
      </c>
      <c r="B62" s="284">
        <v>0.03</v>
      </c>
      <c r="C62" s="284"/>
      <c r="D62" s="284">
        <v>0.03</v>
      </c>
      <c r="E62" s="284">
        <v>0.03</v>
      </c>
      <c r="F62" s="284">
        <v>0.03</v>
      </c>
      <c r="G62" s="284">
        <v>0.03</v>
      </c>
    </row>
    <row r="63" spans="1:7" x14ac:dyDescent="0.25">
      <c r="A63" s="288"/>
      <c r="B63" s="289"/>
      <c r="C63" s="289"/>
      <c r="D63" s="289"/>
      <c r="E63" s="289"/>
      <c r="F63" s="289"/>
      <c r="G63" s="289"/>
    </row>
    <row r="64" spans="1:7" x14ac:dyDescent="0.25">
      <c r="A64" s="120" t="s">
        <v>531</v>
      </c>
      <c r="B64" s="279"/>
      <c r="C64" s="279"/>
      <c r="D64" s="279"/>
      <c r="E64" s="279"/>
      <c r="F64" s="279"/>
      <c r="G64" s="279"/>
    </row>
    <row r="65" spans="1:7" x14ac:dyDescent="0.25">
      <c r="A65" s="286" t="s">
        <v>532</v>
      </c>
      <c r="B65" s="297">
        <v>2018</v>
      </c>
      <c r="C65" s="297"/>
      <c r="D65" s="297">
        <v>2018</v>
      </c>
      <c r="E65" s="297">
        <v>2018</v>
      </c>
      <c r="F65" s="297">
        <v>2018</v>
      </c>
      <c r="G65" s="297">
        <v>2018</v>
      </c>
    </row>
    <row r="66" spans="1:7" ht="48" customHeight="1" x14ac:dyDescent="0.25">
      <c r="A66" s="286" t="s">
        <v>533</v>
      </c>
      <c r="B66" s="298" t="s">
        <v>3358</v>
      </c>
      <c r="C66" s="298"/>
      <c r="D66" s="298" t="s">
        <v>3358</v>
      </c>
      <c r="E66" s="298" t="s">
        <v>3358</v>
      </c>
      <c r="F66" s="298" t="s">
        <v>3358</v>
      </c>
      <c r="G66" s="298" t="s">
        <v>3358</v>
      </c>
    </row>
    <row r="67" spans="1:7" x14ac:dyDescent="0.25">
      <c r="A67" s="299"/>
      <c r="B67" s="300"/>
      <c r="C67" s="300"/>
      <c r="D67" s="300"/>
      <c r="E67" s="300"/>
      <c r="F67" s="300"/>
      <c r="G67" s="300"/>
    </row>
  </sheetData>
  <mergeCells count="3">
    <mergeCell ref="A2:G2"/>
    <mergeCell ref="A3:G3"/>
    <mergeCell ref="A1:G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4" t="s">
        <v>3271</v>
      </c>
      <c r="Q1" s="34" t="s">
        <v>3272</v>
      </c>
      <c r="R1" s="34" t="s">
        <v>3273</v>
      </c>
      <c r="S1" s="34" t="s">
        <v>3274</v>
      </c>
      <c r="T1" s="34" t="s">
        <v>3275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7"/>
      <c r="Q2" s="17"/>
      <c r="R2" s="17"/>
      <c r="S2" s="17"/>
      <c r="T2" s="17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7" t="e">
        <f>'Formato 8'!#REF!</f>
        <v>#REF!</v>
      </c>
      <c r="Q3" s="17" t="e">
        <f>'Formato 8'!#REF!</f>
        <v>#REF!</v>
      </c>
      <c r="R3" s="17" t="e">
        <f>'Formato 8'!#REF!</f>
        <v>#REF!</v>
      </c>
      <c r="S3" s="17" t="e">
        <f>'Formato 8'!#REF!</f>
        <v>#REF!</v>
      </c>
      <c r="T3" s="17" t="e">
        <f>'Formato 8'!#REF!</f>
        <v>#REF!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7" t="e">
        <f>'Formato 8'!#REF!</f>
        <v>#REF!</v>
      </c>
      <c r="Q4" s="17" t="e">
        <f>'Formato 8'!#REF!</f>
        <v>#REF!</v>
      </c>
      <c r="R4" s="17" t="e">
        <f>'Formato 8'!#REF!</f>
        <v>#REF!</v>
      </c>
      <c r="S4" s="17" t="e">
        <f>'Formato 8'!#REF!</f>
        <v>#REF!</v>
      </c>
      <c r="T4" s="17" t="e">
        <f>'Formato 8'!#REF!</f>
        <v>#REF!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7"/>
      <c r="Q5" s="17"/>
      <c r="R5" s="17"/>
      <c r="S5" s="17"/>
      <c r="T5" s="17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7" t="e">
        <f>'Formato 8'!#REF!</f>
        <v>#REF!</v>
      </c>
      <c r="Q6" s="17" t="e">
        <f>'Formato 8'!#REF!</f>
        <v>#REF!</v>
      </c>
      <c r="R6" s="17" t="e">
        <f>'Formato 8'!#REF!</f>
        <v>#REF!</v>
      </c>
      <c r="S6" s="17" t="e">
        <f>'Formato 8'!#REF!</f>
        <v>#REF!</v>
      </c>
      <c r="T6" s="17" t="e">
        <f>'Formato 8'!#REF!</f>
        <v>#REF!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7" t="e">
        <f>'Formato 8'!#REF!</f>
        <v>#REF!</v>
      </c>
      <c r="Q7" s="17" t="e">
        <f>'Formato 8'!#REF!</f>
        <v>#REF!</v>
      </c>
      <c r="R7" s="17" t="e">
        <f>'Formato 8'!#REF!</f>
        <v>#REF!</v>
      </c>
      <c r="S7" s="17" t="e">
        <f>'Formato 8'!#REF!</f>
        <v>#REF!</v>
      </c>
      <c r="T7" s="17" t="e">
        <f>'Formato 8'!#REF!</f>
        <v>#REF!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7" t="e">
        <f>'Formato 8'!#REF!</f>
        <v>#REF!</v>
      </c>
      <c r="Q8" s="17" t="e">
        <f>'Formato 8'!#REF!</f>
        <v>#REF!</v>
      </c>
      <c r="R8" s="17" t="e">
        <f>'Formato 8'!#REF!</f>
        <v>#REF!</v>
      </c>
      <c r="S8" s="17" t="e">
        <f>'Formato 8'!#REF!</f>
        <v>#REF!</v>
      </c>
      <c r="T8" s="17" t="e">
        <f>'Formato 8'!#REF!</f>
        <v>#REF!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7" t="e">
        <f>'Formato 8'!#REF!</f>
        <v>#REF!</v>
      </c>
      <c r="Q9" s="17" t="e">
        <f>'Formato 8'!#REF!</f>
        <v>#REF!</v>
      </c>
      <c r="R9" s="17" t="e">
        <f>'Formato 8'!#REF!</f>
        <v>#REF!</v>
      </c>
      <c r="S9" s="17" t="e">
        <f>'Formato 8'!#REF!</f>
        <v>#REF!</v>
      </c>
      <c r="T9" s="17" t="e">
        <f>'Formato 8'!#REF!</f>
        <v>#REF!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7" t="e">
        <f>'Formato 8'!#REF!</f>
        <v>#REF!</v>
      </c>
      <c r="Q10" s="17" t="e">
        <f>'Formato 8'!#REF!</f>
        <v>#REF!</v>
      </c>
      <c r="R10" s="17" t="e">
        <f>'Formato 8'!#REF!</f>
        <v>#REF!</v>
      </c>
      <c r="S10" s="17" t="e">
        <f>'Formato 8'!#REF!</f>
        <v>#REF!</v>
      </c>
      <c r="T10" s="17" t="e">
        <f>'Formato 8'!#REF!</f>
        <v>#REF!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7" t="e">
        <f>'Formato 8'!#REF!</f>
        <v>#REF!</v>
      </c>
      <c r="Q11" s="17" t="e">
        <f>'Formato 8'!#REF!</f>
        <v>#REF!</v>
      </c>
      <c r="R11" s="17" t="e">
        <f>'Formato 8'!#REF!</f>
        <v>#REF!</v>
      </c>
      <c r="S11" s="17" t="e">
        <f>'Formato 8'!#REF!</f>
        <v>#REF!</v>
      </c>
      <c r="T11" s="17" t="e">
        <f>'Formato 8'!#REF!</f>
        <v>#REF!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7" t="e">
        <f>'Formato 8'!#REF!</f>
        <v>#REF!</v>
      </c>
      <c r="Q12" s="17" t="e">
        <f>'Formato 8'!#REF!</f>
        <v>#REF!</v>
      </c>
      <c r="R12" s="17" t="e">
        <f>'Formato 8'!#REF!</f>
        <v>#REF!</v>
      </c>
      <c r="S12" s="17" t="e">
        <f>'Formato 8'!#REF!</f>
        <v>#REF!</v>
      </c>
      <c r="T12" s="17" t="e">
        <f>'Formato 8'!#REF!</f>
        <v>#REF!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7" t="e">
        <f>'Formato 8'!#REF!</f>
        <v>#REF!</v>
      </c>
      <c r="Q13" s="17" t="e">
        <f>'Formato 8'!#REF!</f>
        <v>#REF!</v>
      </c>
      <c r="R13" s="17" t="e">
        <f>'Formato 8'!#REF!</f>
        <v>#REF!</v>
      </c>
      <c r="S13" s="17" t="e">
        <f>'Formato 8'!#REF!</f>
        <v>#REF!</v>
      </c>
      <c r="T13" s="17" t="e">
        <f>'Formato 8'!#REF!</f>
        <v>#REF!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7" t="e">
        <f>'Formato 8'!#REF!</f>
        <v>#REF!</v>
      </c>
      <c r="Q14" s="17" t="e">
        <f>'Formato 8'!#REF!</f>
        <v>#REF!</v>
      </c>
      <c r="R14" s="17" t="e">
        <f>'Formato 8'!#REF!</f>
        <v>#REF!</v>
      </c>
      <c r="S14" s="17" t="e">
        <f>'Formato 8'!#REF!</f>
        <v>#REF!</v>
      </c>
      <c r="T14" s="17" t="e">
        <f>'Formato 8'!#REF!</f>
        <v>#REF!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7" t="e">
        <f>'Formato 8'!#REF!</f>
        <v>#REF!</v>
      </c>
      <c r="Q15" s="17" t="e">
        <f>'Formato 8'!#REF!</f>
        <v>#REF!</v>
      </c>
      <c r="R15" s="17" t="e">
        <f>'Formato 8'!#REF!</f>
        <v>#REF!</v>
      </c>
      <c r="S15" s="17" t="e">
        <f>'Formato 8'!#REF!</f>
        <v>#REF!</v>
      </c>
      <c r="T15" s="17" t="e">
        <f>'Formato 8'!#REF!</f>
        <v>#REF!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7" t="e">
        <f>'Formato 8'!#REF!</f>
        <v>#REF!</v>
      </c>
      <c r="Q16" s="17" t="e">
        <f>'Formato 8'!#REF!</f>
        <v>#REF!</v>
      </c>
      <c r="R16" s="17" t="e">
        <f>'Formato 8'!#REF!</f>
        <v>#REF!</v>
      </c>
      <c r="S16" s="17" t="e">
        <f>'Formato 8'!#REF!</f>
        <v>#REF!</v>
      </c>
      <c r="T16" s="17" t="e">
        <f>'Formato 8'!#REF!</f>
        <v>#REF!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7" t="e">
        <f>'Formato 8'!#REF!</f>
        <v>#REF!</v>
      </c>
      <c r="Q17" s="17" t="e">
        <f>'Formato 8'!#REF!</f>
        <v>#REF!</v>
      </c>
      <c r="R17" s="17" t="e">
        <f>'Formato 8'!#REF!</f>
        <v>#REF!</v>
      </c>
      <c r="S17" s="17" t="e">
        <f>'Formato 8'!#REF!</f>
        <v>#REF!</v>
      </c>
      <c r="T17" s="17" t="e">
        <f>'Formato 8'!#REF!</f>
        <v>#REF!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7" t="e">
        <f>'Formato 8'!#REF!</f>
        <v>#REF!</v>
      </c>
      <c r="Q18" s="17" t="e">
        <f>'Formato 8'!#REF!</f>
        <v>#REF!</v>
      </c>
      <c r="R18" s="17" t="e">
        <f>'Formato 8'!#REF!</f>
        <v>#REF!</v>
      </c>
      <c r="S18" s="17" t="e">
        <f>'Formato 8'!#REF!</f>
        <v>#REF!</v>
      </c>
      <c r="T18" s="17" t="e">
        <f>'Formato 8'!#REF!</f>
        <v>#REF!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7" t="e">
        <f>'Formato 8'!#REF!</f>
        <v>#REF!</v>
      </c>
      <c r="Q19" s="17" t="e">
        <f>'Formato 8'!#REF!</f>
        <v>#REF!</v>
      </c>
      <c r="R19" s="17" t="e">
        <f>'Formato 8'!#REF!</f>
        <v>#REF!</v>
      </c>
      <c r="S19" s="17" t="e">
        <f>'Formato 8'!#REF!</f>
        <v>#REF!</v>
      </c>
      <c r="T19" s="17" t="e">
        <f>'Formato 8'!#REF!</f>
        <v>#REF!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7" t="e">
        <f>'Formato 8'!#REF!</f>
        <v>#REF!</v>
      </c>
      <c r="Q20" s="17" t="e">
        <f>'Formato 8'!#REF!</f>
        <v>#REF!</v>
      </c>
      <c r="R20" s="17" t="e">
        <f>'Formato 8'!#REF!</f>
        <v>#REF!</v>
      </c>
      <c r="S20" s="17" t="e">
        <f>'Formato 8'!#REF!</f>
        <v>#REF!</v>
      </c>
      <c r="T20" s="17" t="e">
        <f>'Formato 8'!#REF!</f>
        <v>#REF!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7" t="e">
        <f>'Formato 8'!#REF!</f>
        <v>#REF!</v>
      </c>
      <c r="Q21" s="17" t="e">
        <f>'Formato 8'!#REF!</f>
        <v>#REF!</v>
      </c>
      <c r="R21" s="17" t="e">
        <f>'Formato 8'!#REF!</f>
        <v>#REF!</v>
      </c>
      <c r="S21" s="17" t="e">
        <f>'Formato 8'!#REF!</f>
        <v>#REF!</v>
      </c>
      <c r="T21" s="17" t="e">
        <f>'Formato 8'!#REF!</f>
        <v>#REF!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511</v>
      </c>
      <c r="P22" s="17"/>
      <c r="Q22" s="17"/>
      <c r="R22" s="17"/>
      <c r="S22" s="17"/>
      <c r="T22" s="17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7" t="e">
        <f>'Formato 8'!#REF!</f>
        <v>#REF!</v>
      </c>
      <c r="Q23" s="17" t="e">
        <f>'Formato 8'!#REF!</f>
        <v>#REF!</v>
      </c>
      <c r="R23" s="17" t="e">
        <f>'Formato 8'!#REF!</f>
        <v>#REF!</v>
      </c>
      <c r="S23" s="17" t="e">
        <f>'Formato 8'!#REF!</f>
        <v>#REF!</v>
      </c>
      <c r="T23" s="17" t="e">
        <f>'Formato 8'!#REF!</f>
        <v>#REF!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7"/>
      <c r="Q24" s="17"/>
      <c r="R24" s="17"/>
      <c r="S24" s="17"/>
      <c r="T24" s="17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7" t="e">
        <f>'Formato 8'!#REF!</f>
        <v>#REF!</v>
      </c>
      <c r="Q25" s="17" t="e">
        <f>'Formato 8'!#REF!</f>
        <v>#REF!</v>
      </c>
      <c r="R25" s="17" t="e">
        <f>'Formato 8'!#REF!</f>
        <v>#REF!</v>
      </c>
      <c r="S25" s="17" t="e">
        <f>'Formato 8'!#REF!</f>
        <v>#REF!</v>
      </c>
      <c r="T25" s="17" t="e">
        <f>'Formato 8'!#REF!</f>
        <v>#REF!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7" t="e">
        <f>'Formato 8'!#REF!</f>
        <v>#REF!</v>
      </c>
      <c r="Q26" s="17" t="e">
        <f>'Formato 8'!#REF!</f>
        <v>#REF!</v>
      </c>
      <c r="R26" s="17" t="e">
        <f>'Formato 8'!#REF!</f>
        <v>#REF!</v>
      </c>
      <c r="S26" s="17" t="e">
        <f>'Formato 8'!#REF!</f>
        <v>#REF!</v>
      </c>
      <c r="T26" s="17" t="e">
        <f>'Formato 8'!#REF!</f>
        <v>#REF!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7" t="e">
        <f>'Formato 8'!#REF!</f>
        <v>#REF!</v>
      </c>
      <c r="Q27" s="17" t="e">
        <f>'Formato 8'!#REF!</f>
        <v>#REF!</v>
      </c>
      <c r="R27" s="17" t="e">
        <f>'Formato 8'!#REF!</f>
        <v>#REF!</v>
      </c>
      <c r="S27" s="17" t="e">
        <f>'Formato 8'!#REF!</f>
        <v>#REF!</v>
      </c>
      <c r="T27" s="17" t="e">
        <f>'Formato 8'!#REF!</f>
        <v>#REF!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7"/>
      <c r="Q28" s="17"/>
      <c r="R28" s="17"/>
      <c r="S28" s="17"/>
      <c r="T28" s="17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7" t="e">
        <f>'Formato 8'!#REF!</f>
        <v>#REF!</v>
      </c>
      <c r="Q29" s="17" t="e">
        <f>'Formato 8'!#REF!</f>
        <v>#REF!</v>
      </c>
      <c r="R29" s="17" t="e">
        <f>'Formato 8'!#REF!</f>
        <v>#REF!</v>
      </c>
      <c r="S29" s="17" t="e">
        <f>'Formato 8'!#REF!</f>
        <v>#REF!</v>
      </c>
      <c r="T29" s="17" t="e">
        <f>'Formato 8'!#REF!</f>
        <v>#REF!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7" t="e">
        <f>'Formato 8'!#REF!</f>
        <v>#REF!</v>
      </c>
      <c r="Q30" s="17" t="e">
        <f>'Formato 8'!#REF!</f>
        <v>#REF!</v>
      </c>
      <c r="R30" s="17" t="e">
        <f>'Formato 8'!#REF!</f>
        <v>#REF!</v>
      </c>
      <c r="S30" s="17" t="e">
        <f>'Formato 8'!#REF!</f>
        <v>#REF!</v>
      </c>
      <c r="T30" s="17" t="e">
        <f>'Formato 8'!#REF!</f>
        <v>#REF!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7" t="e">
        <f>'Formato 8'!#REF!</f>
        <v>#REF!</v>
      </c>
      <c r="Q31" s="17" t="e">
        <f>'Formato 8'!#REF!</f>
        <v>#REF!</v>
      </c>
      <c r="R31" s="17" t="e">
        <f>'Formato 8'!#REF!</f>
        <v>#REF!</v>
      </c>
      <c r="S31" s="17" t="e">
        <f>'Formato 8'!#REF!</f>
        <v>#REF!</v>
      </c>
      <c r="T31" s="17" t="e">
        <f>'Formato 8'!#REF!</f>
        <v>#REF!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519</v>
      </c>
      <c r="P32" s="17" t="e">
        <f>'Formato 8'!#REF!</f>
        <v>#REF!</v>
      </c>
      <c r="Q32" s="17" t="e">
        <f>'Formato 8'!#REF!</f>
        <v>#REF!</v>
      </c>
      <c r="R32" s="17" t="e">
        <f>'Formato 8'!#REF!</f>
        <v>#REF!</v>
      </c>
      <c r="S32" s="17" t="e">
        <f>'Formato 8'!#REF!</f>
        <v>#REF!</v>
      </c>
      <c r="T32" s="17" t="e">
        <f>'Formato 8'!#REF!</f>
        <v>#REF!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520</v>
      </c>
      <c r="P33" s="17"/>
      <c r="Q33" s="17"/>
      <c r="R33" s="17"/>
      <c r="S33" s="17"/>
      <c r="T33" s="17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7" t="e">
        <f>'Formato 8'!#REF!</f>
        <v>#REF!</v>
      </c>
      <c r="Q34" s="17" t="e">
        <f>'Formato 8'!#REF!</f>
        <v>#REF!</v>
      </c>
      <c r="R34" s="17" t="e">
        <f>'Formato 8'!#REF!</f>
        <v>#REF!</v>
      </c>
      <c r="S34" s="17" t="e">
        <f>'Formato 8'!#REF!</f>
        <v>#REF!</v>
      </c>
      <c r="T34" s="17" t="e">
        <f>'Formato 8'!#REF!</f>
        <v>#REF!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7" t="e">
        <f>'Formato 8'!#REF!</f>
        <v>#REF!</v>
      </c>
      <c r="Q35" s="17" t="e">
        <f>'Formato 8'!#REF!</f>
        <v>#REF!</v>
      </c>
      <c r="R35" s="17" t="e">
        <f>'Formato 8'!#REF!</f>
        <v>#REF!</v>
      </c>
      <c r="S35" s="17" t="e">
        <f>'Formato 8'!#REF!</f>
        <v>#REF!</v>
      </c>
      <c r="T35" s="17" t="e">
        <f>'Formato 8'!#REF!</f>
        <v>#REF!</v>
      </c>
    </row>
    <row r="36" spans="1:20" ht="14.25" x14ac:dyDescent="0.4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7" t="e">
        <f>'Formato 8'!#REF!</f>
        <v>#REF!</v>
      </c>
      <c r="Q36" s="17" t="e">
        <f>'Formato 8'!#REF!</f>
        <v>#REF!</v>
      </c>
      <c r="R36" s="17" t="e">
        <f>'Formato 8'!#REF!</f>
        <v>#REF!</v>
      </c>
      <c r="S36" s="17" t="e">
        <f>'Formato 8'!#REF!</f>
        <v>#REF!</v>
      </c>
      <c r="T36" s="17" t="e">
        <f>'Formato 8'!#REF!</f>
        <v>#REF!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7"/>
      <c r="Q37" s="17"/>
      <c r="R37" s="17"/>
      <c r="S37" s="17"/>
      <c r="T37" s="17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7" t="e">
        <f>'Formato 8'!#REF!</f>
        <v>#REF!</v>
      </c>
      <c r="Q38" s="17" t="e">
        <f>'Formato 8'!#REF!</f>
        <v>#REF!</v>
      </c>
      <c r="R38" s="17" t="e">
        <f>'Formato 8'!#REF!</f>
        <v>#REF!</v>
      </c>
      <c r="S38" s="17" t="e">
        <f>'Formato 8'!#REF!</f>
        <v>#REF!</v>
      </c>
      <c r="T38" s="17" t="e">
        <f>'Formato 8'!#REF!</f>
        <v>#REF!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7" t="e">
        <f>'Formato 8'!#REF!</f>
        <v>#REF!</v>
      </c>
      <c r="Q39" s="17" t="e">
        <f>'Formato 8'!#REF!</f>
        <v>#REF!</v>
      </c>
      <c r="R39" s="17" t="e">
        <f>'Formato 8'!#REF!</f>
        <v>#REF!</v>
      </c>
      <c r="S39" s="17" t="e">
        <f>'Formato 8'!#REF!</f>
        <v>#REF!</v>
      </c>
      <c r="T39" s="17" t="e">
        <f>'Formato 8'!#REF!</f>
        <v>#REF!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7"/>
      <c r="Q40" s="17"/>
      <c r="R40" s="17"/>
      <c r="S40" s="17"/>
      <c r="T40" s="17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7" t="e">
        <f>'Formato 8'!#REF!</f>
        <v>#REF!</v>
      </c>
      <c r="Q41" s="17" t="e">
        <f>'Formato 8'!#REF!</f>
        <v>#REF!</v>
      </c>
      <c r="R41" s="17" t="e">
        <f>'Formato 8'!#REF!</f>
        <v>#REF!</v>
      </c>
      <c r="S41" s="17" t="e">
        <f>'Formato 8'!#REF!</f>
        <v>#REF!</v>
      </c>
      <c r="T41" s="17" t="e">
        <f>'Formato 8'!#REF!</f>
        <v>#REF!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7" t="e">
        <f>'Formato 8'!#REF!</f>
        <v>#REF!</v>
      </c>
      <c r="Q42" s="17" t="e">
        <f>'Formato 8'!#REF!</f>
        <v>#REF!</v>
      </c>
      <c r="R42" s="17" t="e">
        <f>'Formato 8'!#REF!</f>
        <v>#REF!</v>
      </c>
      <c r="S42" s="17" t="e">
        <f>'Formato 8'!#REF!</f>
        <v>#REF!</v>
      </c>
      <c r="T42" s="17" t="e">
        <f>'Formato 8'!#REF!</f>
        <v>#REF!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7" t="e">
        <f>'Formato 8'!#REF!</f>
        <v>#REF!</v>
      </c>
      <c r="Q43" s="17" t="e">
        <f>'Formato 8'!#REF!</f>
        <v>#REF!</v>
      </c>
      <c r="R43" s="17" t="e">
        <f>'Formato 8'!#REF!</f>
        <v>#REF!</v>
      </c>
      <c r="S43" s="17" t="e">
        <f>'Formato 8'!#REF!</f>
        <v>#REF!</v>
      </c>
      <c r="T43" s="17" t="e">
        <f>'Formato 8'!#REF!</f>
        <v>#REF!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7"/>
      <c r="Q44" s="17"/>
      <c r="R44" s="17"/>
      <c r="S44" s="17"/>
      <c r="T44" s="17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7" t="e">
        <f>'Formato 8'!#REF!</f>
        <v>#REF!</v>
      </c>
      <c r="Q45" s="17" t="e">
        <f>'Formato 8'!#REF!</f>
        <v>#REF!</v>
      </c>
      <c r="R45" s="17" t="e">
        <f>'Formato 8'!#REF!</f>
        <v>#REF!</v>
      </c>
      <c r="S45" s="17" t="e">
        <f>'Formato 8'!#REF!</f>
        <v>#REF!</v>
      </c>
      <c r="T45" s="17" t="e">
        <f>'Formato 8'!#REF!</f>
        <v>#REF!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7" t="e">
        <f>'Formato 8'!#REF!</f>
        <v>#REF!</v>
      </c>
      <c r="Q46" s="17" t="e">
        <f>'Formato 8'!#REF!</f>
        <v>#REF!</v>
      </c>
      <c r="R46" s="17" t="e">
        <f>'Formato 8'!#REF!</f>
        <v>#REF!</v>
      </c>
      <c r="S46" s="17" t="e">
        <f>'Formato 8'!#REF!</f>
        <v>#REF!</v>
      </c>
      <c r="T46" s="17" t="e">
        <f>'Formato 8'!#REF!</f>
        <v>#REF!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7"/>
      <c r="Q47" s="17"/>
      <c r="R47" s="17"/>
      <c r="S47" s="17"/>
      <c r="T47" s="17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7" t="e">
        <f>'Formato 8'!#REF!</f>
        <v>#REF!</v>
      </c>
      <c r="Q48" s="17" t="e">
        <f>'Formato 8'!#REF!</f>
        <v>#REF!</v>
      </c>
      <c r="R48" s="17" t="e">
        <f>'Formato 8'!#REF!</f>
        <v>#REF!</v>
      </c>
      <c r="S48" s="17" t="e">
        <f>'Formato 8'!#REF!</f>
        <v>#REF!</v>
      </c>
      <c r="T48" s="17" t="e">
        <f>'Formato 8'!#REF!</f>
        <v>#REF!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7" t="e">
        <f>'Formato 8'!#REF!</f>
        <v>#REF!</v>
      </c>
      <c r="Q49" s="17" t="e">
        <f>'Formato 8'!#REF!</f>
        <v>#REF!</v>
      </c>
      <c r="R49" s="17" t="e">
        <f>'Formato 8'!#REF!</f>
        <v>#REF!</v>
      </c>
      <c r="S49" s="17" t="e">
        <f>'Formato 8'!#REF!</f>
        <v>#REF!</v>
      </c>
      <c r="T49" s="17" t="e">
        <f>'Formato 8'!#REF!</f>
        <v>#REF!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7"/>
      <c r="Q50" s="17"/>
      <c r="R50" s="17"/>
      <c r="S50" s="17"/>
      <c r="T50" s="17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7" t="e">
        <f>'Formato 8'!#REF!</f>
        <v>#REF!</v>
      </c>
      <c r="Q51" s="17" t="e">
        <f>'Formato 8'!#REF!</f>
        <v>#REF!</v>
      </c>
      <c r="R51" s="17" t="e">
        <f>'Formato 8'!#REF!</f>
        <v>#REF!</v>
      </c>
      <c r="S51" s="17" t="e">
        <f>'Formato 8'!#REF!</f>
        <v>#REF!</v>
      </c>
      <c r="T51" s="17" t="e">
        <f>'Formato 8'!#REF!</f>
        <v>#REF!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7" t="e">
        <f>'Formato 8'!#REF!</f>
        <v>#REF!</v>
      </c>
      <c r="Q52" s="17" t="e">
        <f>'Formato 8'!#REF!</f>
        <v>#REF!</v>
      </c>
      <c r="R52" s="17" t="e">
        <f>'Formato 8'!#REF!</f>
        <v>#REF!</v>
      </c>
      <c r="S52" s="17" t="e">
        <f>'Formato 8'!#REF!</f>
        <v>#REF!</v>
      </c>
      <c r="T52" s="17" t="e">
        <f>'Formato 8'!#REF!</f>
        <v>#REF!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7" customFormat="1" ht="37.5" customHeight="1" x14ac:dyDescent="0.25">
      <c r="A1" s="320" t="s">
        <v>537</v>
      </c>
      <c r="B1" s="320"/>
      <c r="C1" s="320"/>
      <c r="D1" s="320"/>
      <c r="E1" s="320"/>
      <c r="F1" s="320"/>
    </row>
    <row r="2" spans="1:6" ht="14.25" x14ac:dyDescent="0.45">
      <c r="A2" s="308" t="str">
        <f>ENTE_PUBLICO_A</f>
        <v>Municipio de Valle de Santiago, Gto., Gobierno del Estado de Guanajuato (a)</v>
      </c>
      <c r="B2" s="309"/>
      <c r="C2" s="309"/>
      <c r="D2" s="309"/>
      <c r="E2" s="309"/>
      <c r="F2" s="310"/>
    </row>
    <row r="3" spans="1:6" x14ac:dyDescent="0.25">
      <c r="A3" s="311" t="s">
        <v>117</v>
      </c>
      <c r="B3" s="312"/>
      <c r="C3" s="312"/>
      <c r="D3" s="312"/>
      <c r="E3" s="312"/>
      <c r="F3" s="313"/>
    </row>
    <row r="4" spans="1:6" ht="14.25" x14ac:dyDescent="0.45">
      <c r="A4" s="314" t="str">
        <f>PERIODO_INFORME</f>
        <v>Al 31 de diciembre de 2018 y al 31 de diciembre de 2019 (b)</v>
      </c>
      <c r="B4" s="315"/>
      <c r="C4" s="315"/>
      <c r="D4" s="315"/>
      <c r="E4" s="315"/>
      <c r="F4" s="316"/>
    </row>
    <row r="5" spans="1:6" ht="14.25" x14ac:dyDescent="0.45">
      <c r="A5" s="317" t="s">
        <v>118</v>
      </c>
      <c r="B5" s="318"/>
      <c r="C5" s="318"/>
      <c r="D5" s="318"/>
      <c r="E5" s="318"/>
      <c r="F5" s="319"/>
    </row>
    <row r="6" spans="1:6" s="3" customFormat="1" ht="28.5" x14ac:dyDescent="0.45">
      <c r="A6" s="117" t="s">
        <v>3276</v>
      </c>
      <c r="B6" s="118" t="str">
        <f>ANIO</f>
        <v>2019 (d)</v>
      </c>
      <c r="C6" s="115" t="str">
        <f>ULTIMO</f>
        <v>31 de diciembre de 2018 (e)</v>
      </c>
      <c r="D6" s="119" t="s">
        <v>0</v>
      </c>
      <c r="E6" s="118" t="str">
        <f>ANIO</f>
        <v>2019 (d)</v>
      </c>
      <c r="F6" s="115" t="str">
        <f>ULTIMO</f>
        <v>31 de diciembre de 2018 (e)</v>
      </c>
    </row>
    <row r="7" spans="1:6" ht="14.25" x14ac:dyDescent="0.45">
      <c r="A7" s="81" t="s">
        <v>1</v>
      </c>
      <c r="B7" s="74"/>
      <c r="C7" s="74"/>
      <c r="D7" s="85" t="s">
        <v>52</v>
      </c>
      <c r="E7" s="74"/>
      <c r="F7" s="74"/>
    </row>
    <row r="8" spans="1:6" ht="14.25" x14ac:dyDescent="0.45">
      <c r="A8" s="36" t="s">
        <v>2</v>
      </c>
      <c r="B8" s="51"/>
      <c r="C8" s="51"/>
      <c r="D8" s="86" t="s">
        <v>53</v>
      </c>
      <c r="E8" s="51"/>
      <c r="F8" s="51"/>
    </row>
    <row r="9" spans="1:6" x14ac:dyDescent="0.25">
      <c r="A9" s="82" t="s">
        <v>3</v>
      </c>
      <c r="B9" s="126">
        <f>SUM(B10:B16)</f>
        <v>137415314.49000001</v>
      </c>
      <c r="C9" s="126">
        <f>SUM(C10:C16)</f>
        <v>129034924.30999999</v>
      </c>
      <c r="D9" s="87" t="s">
        <v>54</v>
      </c>
      <c r="E9" s="126">
        <f>SUM(E10:E18)</f>
        <v>31659530.630000003</v>
      </c>
      <c r="F9" s="126">
        <f>SUM(F10:F18)</f>
        <v>60261310.960000008</v>
      </c>
    </row>
    <row r="10" spans="1:6" x14ac:dyDescent="0.25">
      <c r="A10" s="83" t="s">
        <v>4</v>
      </c>
      <c r="B10" s="125">
        <v>0</v>
      </c>
      <c r="C10" s="125">
        <v>0</v>
      </c>
      <c r="D10" s="88" t="s">
        <v>55</v>
      </c>
      <c r="E10" s="125">
        <v>2061662.31</v>
      </c>
      <c r="F10" s="125">
        <v>3718669.08</v>
      </c>
    </row>
    <row r="11" spans="1:6" x14ac:dyDescent="0.25">
      <c r="A11" s="83" t="s">
        <v>5</v>
      </c>
      <c r="B11" s="125">
        <v>10587424.970000001</v>
      </c>
      <c r="C11" s="125">
        <v>26648707.41</v>
      </c>
      <c r="D11" s="88" t="s">
        <v>56</v>
      </c>
      <c r="E11" s="125">
        <v>11752420.43</v>
      </c>
      <c r="F11" s="125">
        <v>14451945.390000001</v>
      </c>
    </row>
    <row r="12" spans="1:6" x14ac:dyDescent="0.25">
      <c r="A12" s="83" t="s">
        <v>6</v>
      </c>
      <c r="B12" s="125">
        <v>0</v>
      </c>
      <c r="C12" s="125">
        <v>0</v>
      </c>
      <c r="D12" s="88" t="s">
        <v>57</v>
      </c>
      <c r="E12" s="125">
        <v>8113512.2199999997</v>
      </c>
      <c r="F12" s="125">
        <v>32598867.210000001</v>
      </c>
    </row>
    <row r="13" spans="1:6" x14ac:dyDescent="0.25">
      <c r="A13" s="83" t="s">
        <v>7</v>
      </c>
      <c r="B13" s="125">
        <v>118126127.27</v>
      </c>
      <c r="C13" s="125">
        <v>88825483.569999993</v>
      </c>
      <c r="D13" s="88" t="s">
        <v>58</v>
      </c>
      <c r="E13" s="125">
        <v>0</v>
      </c>
      <c r="F13" s="125">
        <v>0</v>
      </c>
    </row>
    <row r="14" spans="1:6" x14ac:dyDescent="0.25">
      <c r="A14" s="83" t="s">
        <v>8</v>
      </c>
      <c r="B14" s="125">
        <v>8670804.5399999991</v>
      </c>
      <c r="C14" s="125">
        <v>13350808.060000001</v>
      </c>
      <c r="D14" s="88" t="s">
        <v>59</v>
      </c>
      <c r="E14" s="125">
        <v>1786174.11</v>
      </c>
      <c r="F14" s="125">
        <v>444477.67</v>
      </c>
    </row>
    <row r="15" spans="1:6" x14ac:dyDescent="0.25">
      <c r="A15" s="83" t="s">
        <v>9</v>
      </c>
      <c r="B15" s="125">
        <v>30957.71</v>
      </c>
      <c r="C15" s="125">
        <v>209925.27</v>
      </c>
      <c r="D15" s="88" t="s">
        <v>60</v>
      </c>
      <c r="E15" s="125">
        <v>0</v>
      </c>
      <c r="F15" s="125">
        <v>0</v>
      </c>
    </row>
    <row r="16" spans="1:6" x14ac:dyDescent="0.25">
      <c r="A16" s="83" t="s">
        <v>10</v>
      </c>
      <c r="B16" s="125">
        <v>0</v>
      </c>
      <c r="C16" s="125">
        <v>0</v>
      </c>
      <c r="D16" s="88" t="s">
        <v>61</v>
      </c>
      <c r="E16" s="125">
        <v>5875763.7300000004</v>
      </c>
      <c r="F16" s="125">
        <v>3011294.66</v>
      </c>
    </row>
    <row r="17" spans="1:6" x14ac:dyDescent="0.25">
      <c r="A17" s="82" t="s">
        <v>11</v>
      </c>
      <c r="B17" s="126">
        <f>SUM(B18:B24)</f>
        <v>7150209.6300000008</v>
      </c>
      <c r="C17" s="126">
        <f>SUM(C18:C24)</f>
        <v>9074391.6600000001</v>
      </c>
      <c r="D17" s="88" t="s">
        <v>62</v>
      </c>
      <c r="E17" s="125">
        <v>0</v>
      </c>
      <c r="F17" s="125">
        <v>0</v>
      </c>
    </row>
    <row r="18" spans="1:6" x14ac:dyDescent="0.25">
      <c r="A18" s="84" t="s">
        <v>12</v>
      </c>
      <c r="B18" s="125">
        <v>0</v>
      </c>
      <c r="C18" s="125">
        <v>0</v>
      </c>
      <c r="D18" s="88" t="s">
        <v>63</v>
      </c>
      <c r="E18" s="125">
        <v>2069997.83</v>
      </c>
      <c r="F18" s="125">
        <v>6036056.9500000002</v>
      </c>
    </row>
    <row r="19" spans="1:6" x14ac:dyDescent="0.25">
      <c r="A19" s="84" t="s">
        <v>13</v>
      </c>
      <c r="B19" s="125">
        <v>930226.42</v>
      </c>
      <c r="C19" s="125">
        <v>936471.35</v>
      </c>
      <c r="D19" s="87" t="s">
        <v>64</v>
      </c>
      <c r="E19" s="126">
        <f>SUM(E20:E22)</f>
        <v>0</v>
      </c>
      <c r="F19" s="126">
        <f>SUM(F20:F22)</f>
        <v>0</v>
      </c>
    </row>
    <row r="20" spans="1:6" x14ac:dyDescent="0.25">
      <c r="A20" s="84" t="s">
        <v>14</v>
      </c>
      <c r="B20" s="125">
        <v>166016.21</v>
      </c>
      <c r="C20" s="125">
        <v>295648.26</v>
      </c>
      <c r="D20" s="88" t="s">
        <v>65</v>
      </c>
      <c r="E20" s="125">
        <v>0</v>
      </c>
      <c r="F20" s="125">
        <v>0</v>
      </c>
    </row>
    <row r="21" spans="1:6" x14ac:dyDescent="0.25">
      <c r="A21" s="84" t="s">
        <v>15</v>
      </c>
      <c r="B21" s="125">
        <v>0</v>
      </c>
      <c r="C21" s="125">
        <v>0</v>
      </c>
      <c r="D21" s="88" t="s">
        <v>66</v>
      </c>
      <c r="E21" s="125">
        <v>0</v>
      </c>
      <c r="F21" s="125">
        <v>0</v>
      </c>
    </row>
    <row r="22" spans="1:6" x14ac:dyDescent="0.25">
      <c r="A22" s="84" t="s">
        <v>16</v>
      </c>
      <c r="B22" s="125">
        <v>91735.18</v>
      </c>
      <c r="C22" s="125">
        <v>65943.179999999993</v>
      </c>
      <c r="D22" s="88" t="s">
        <v>67</v>
      </c>
      <c r="E22" s="125">
        <v>0</v>
      </c>
      <c r="F22" s="125">
        <v>0</v>
      </c>
    </row>
    <row r="23" spans="1:6" x14ac:dyDescent="0.25">
      <c r="A23" s="84" t="s">
        <v>17</v>
      </c>
      <c r="B23" s="125">
        <v>0</v>
      </c>
      <c r="C23" s="125">
        <v>0</v>
      </c>
      <c r="D23" s="87" t="s">
        <v>68</v>
      </c>
      <c r="E23" s="126">
        <f>E24+E25</f>
        <v>0</v>
      </c>
      <c r="F23" s="126">
        <f>F24+F25</f>
        <v>0</v>
      </c>
    </row>
    <row r="24" spans="1:6" x14ac:dyDescent="0.25">
      <c r="A24" s="84" t="s">
        <v>18</v>
      </c>
      <c r="B24" s="125">
        <v>5962231.8200000003</v>
      </c>
      <c r="C24" s="125">
        <v>7776328.8700000001</v>
      </c>
      <c r="D24" s="88" t="s">
        <v>69</v>
      </c>
      <c r="E24" s="125">
        <v>0</v>
      </c>
      <c r="F24" s="125">
        <v>0</v>
      </c>
    </row>
    <row r="25" spans="1:6" x14ac:dyDescent="0.25">
      <c r="A25" s="82" t="s">
        <v>19</v>
      </c>
      <c r="B25" s="126">
        <f>SUM(B26:B30)</f>
        <v>25496538.300000001</v>
      </c>
      <c r="C25" s="126">
        <f>SUM(C26:C30)</f>
        <v>31961466.419999998</v>
      </c>
      <c r="D25" s="88" t="s">
        <v>70</v>
      </c>
      <c r="E25" s="125">
        <v>0</v>
      </c>
      <c r="F25" s="125">
        <v>0</v>
      </c>
    </row>
    <row r="26" spans="1:6" x14ac:dyDescent="0.25">
      <c r="A26" s="84" t="s">
        <v>20</v>
      </c>
      <c r="B26" s="125">
        <v>134413.88</v>
      </c>
      <c r="C26" s="125">
        <v>683474.81</v>
      </c>
      <c r="D26" s="87" t="s">
        <v>71</v>
      </c>
      <c r="E26" s="125">
        <v>0</v>
      </c>
      <c r="F26" s="125">
        <v>0</v>
      </c>
    </row>
    <row r="27" spans="1:6" x14ac:dyDescent="0.25">
      <c r="A27" s="84" t="s">
        <v>21</v>
      </c>
      <c r="B27" s="125">
        <v>0</v>
      </c>
      <c r="C27" s="125">
        <v>0</v>
      </c>
      <c r="D27" s="87" t="s">
        <v>72</v>
      </c>
      <c r="E27" s="126">
        <f>SUM(E28:E30)</f>
        <v>0</v>
      </c>
      <c r="F27" s="126">
        <f>SUM(F28:F30)</f>
        <v>0</v>
      </c>
    </row>
    <row r="28" spans="1:6" x14ac:dyDescent="0.25">
      <c r="A28" s="84" t="s">
        <v>22</v>
      </c>
      <c r="B28" s="125">
        <v>0</v>
      </c>
      <c r="C28" s="125">
        <v>0</v>
      </c>
      <c r="D28" s="88" t="s">
        <v>73</v>
      </c>
      <c r="E28" s="125">
        <v>0</v>
      </c>
      <c r="F28" s="125">
        <v>0</v>
      </c>
    </row>
    <row r="29" spans="1:6" x14ac:dyDescent="0.25">
      <c r="A29" s="84" t="s">
        <v>23</v>
      </c>
      <c r="B29" s="125">
        <v>25362124.420000002</v>
      </c>
      <c r="C29" s="125">
        <v>31277991.609999999</v>
      </c>
      <c r="D29" s="88" t="s">
        <v>74</v>
      </c>
      <c r="E29" s="125">
        <v>0</v>
      </c>
      <c r="F29" s="125">
        <v>0</v>
      </c>
    </row>
    <row r="30" spans="1:6" x14ac:dyDescent="0.25">
      <c r="A30" s="84" t="s">
        <v>24</v>
      </c>
      <c r="B30" s="125">
        <v>0</v>
      </c>
      <c r="C30" s="125">
        <v>0</v>
      </c>
      <c r="D30" s="88" t="s">
        <v>75</v>
      </c>
      <c r="E30" s="125">
        <v>0</v>
      </c>
      <c r="F30" s="125">
        <v>0</v>
      </c>
    </row>
    <row r="31" spans="1:6" x14ac:dyDescent="0.25">
      <c r="A31" s="82" t="s">
        <v>25</v>
      </c>
      <c r="B31" s="126">
        <f>SUM(B32:B36)</f>
        <v>0</v>
      </c>
      <c r="C31" s="126">
        <f>SUM(C32:C36)</f>
        <v>0</v>
      </c>
      <c r="D31" s="87" t="s">
        <v>76</v>
      </c>
      <c r="E31" s="126">
        <f>SUM(E32:E37)</f>
        <v>0</v>
      </c>
      <c r="F31" s="126">
        <f>SUM(F32:F37)</f>
        <v>0</v>
      </c>
    </row>
    <row r="32" spans="1:6" x14ac:dyDescent="0.25">
      <c r="A32" s="84" t="s">
        <v>26</v>
      </c>
      <c r="B32" s="125">
        <v>0</v>
      </c>
      <c r="C32" s="125">
        <v>0</v>
      </c>
      <c r="D32" s="88" t="s">
        <v>77</v>
      </c>
      <c r="E32" s="125">
        <v>0</v>
      </c>
      <c r="F32" s="125">
        <v>0</v>
      </c>
    </row>
    <row r="33" spans="1:6" x14ac:dyDescent="0.25">
      <c r="A33" s="84" t="s">
        <v>27</v>
      </c>
      <c r="B33" s="125">
        <v>0</v>
      </c>
      <c r="C33" s="125">
        <v>0</v>
      </c>
      <c r="D33" s="88" t="s">
        <v>78</v>
      </c>
      <c r="E33" s="125">
        <v>0</v>
      </c>
      <c r="F33" s="125">
        <v>0</v>
      </c>
    </row>
    <row r="34" spans="1:6" x14ac:dyDescent="0.25">
      <c r="A34" s="84" t="s">
        <v>28</v>
      </c>
      <c r="B34" s="125">
        <v>0</v>
      </c>
      <c r="C34" s="125">
        <v>0</v>
      </c>
      <c r="D34" s="88" t="s">
        <v>79</v>
      </c>
      <c r="E34" s="125">
        <v>0</v>
      </c>
      <c r="F34" s="125">
        <v>0</v>
      </c>
    </row>
    <row r="35" spans="1:6" x14ac:dyDescent="0.25">
      <c r="A35" s="84" t="s">
        <v>29</v>
      </c>
      <c r="B35" s="125">
        <v>0</v>
      </c>
      <c r="C35" s="125">
        <v>0</v>
      </c>
      <c r="D35" s="88" t="s">
        <v>80</v>
      </c>
      <c r="E35" s="125">
        <v>0</v>
      </c>
      <c r="F35" s="125">
        <v>0</v>
      </c>
    </row>
    <row r="36" spans="1:6" x14ac:dyDescent="0.25">
      <c r="A36" s="84" t="s">
        <v>30</v>
      </c>
      <c r="B36" s="125">
        <v>0</v>
      </c>
      <c r="C36" s="125">
        <v>0</v>
      </c>
      <c r="D36" s="88" t="s">
        <v>81</v>
      </c>
      <c r="E36" s="125">
        <v>0</v>
      </c>
      <c r="F36" s="125">
        <v>0</v>
      </c>
    </row>
    <row r="37" spans="1:6" x14ac:dyDescent="0.25">
      <c r="A37" s="82" t="s">
        <v>31</v>
      </c>
      <c r="B37" s="125">
        <v>0</v>
      </c>
      <c r="C37" s="125">
        <v>0</v>
      </c>
      <c r="D37" s="88" t="s">
        <v>82</v>
      </c>
      <c r="E37" s="125">
        <v>0</v>
      </c>
      <c r="F37" s="125">
        <v>0</v>
      </c>
    </row>
    <row r="38" spans="1:6" x14ac:dyDescent="0.25">
      <c r="A38" s="82" t="s">
        <v>119</v>
      </c>
      <c r="B38" s="126">
        <f>SUM(B39:B40)</f>
        <v>0</v>
      </c>
      <c r="C38" s="126">
        <f>SUM(C39:C40)</f>
        <v>0</v>
      </c>
      <c r="D38" s="87" t="s">
        <v>83</v>
      </c>
      <c r="E38" s="126">
        <f>SUM(E39:E41)</f>
        <v>0</v>
      </c>
      <c r="F38" s="126">
        <f>SUM(F39:F41)</f>
        <v>0</v>
      </c>
    </row>
    <row r="39" spans="1:6" x14ac:dyDescent="0.25">
      <c r="A39" s="84" t="s">
        <v>32</v>
      </c>
      <c r="B39" s="125">
        <v>0</v>
      </c>
      <c r="C39" s="125">
        <v>0</v>
      </c>
      <c r="D39" s="88" t="s">
        <v>84</v>
      </c>
      <c r="E39" s="125">
        <v>0</v>
      </c>
      <c r="F39" s="125">
        <v>0</v>
      </c>
    </row>
    <row r="40" spans="1:6" x14ac:dyDescent="0.25">
      <c r="A40" s="84" t="s">
        <v>33</v>
      </c>
      <c r="B40" s="125">
        <v>0</v>
      </c>
      <c r="C40" s="125">
        <v>0</v>
      </c>
      <c r="D40" s="88" t="s">
        <v>85</v>
      </c>
      <c r="E40" s="125">
        <v>0</v>
      </c>
      <c r="F40" s="125">
        <v>0</v>
      </c>
    </row>
    <row r="41" spans="1:6" x14ac:dyDescent="0.25">
      <c r="A41" s="82" t="s">
        <v>34</v>
      </c>
      <c r="B41" s="126">
        <f>SUM(B42:B45)</f>
        <v>0</v>
      </c>
      <c r="C41" s="126">
        <f>SUM(C42:C45)</f>
        <v>0</v>
      </c>
      <c r="D41" s="88" t="s">
        <v>86</v>
      </c>
      <c r="E41" s="125">
        <v>0</v>
      </c>
      <c r="F41" s="125">
        <v>0</v>
      </c>
    </row>
    <row r="42" spans="1:6" x14ac:dyDescent="0.25">
      <c r="A42" s="84" t="s">
        <v>35</v>
      </c>
      <c r="B42" s="125">
        <v>0</v>
      </c>
      <c r="C42" s="125">
        <v>0</v>
      </c>
      <c r="D42" s="87" t="s">
        <v>87</v>
      </c>
      <c r="E42" s="126">
        <f>SUM(E43:E45)</f>
        <v>0</v>
      </c>
      <c r="F42" s="126">
        <f>SUM(F43:F45)</f>
        <v>0</v>
      </c>
    </row>
    <row r="43" spans="1:6" x14ac:dyDescent="0.25">
      <c r="A43" s="84" t="s">
        <v>36</v>
      </c>
      <c r="B43" s="125">
        <v>0</v>
      </c>
      <c r="C43" s="125">
        <v>0</v>
      </c>
      <c r="D43" s="88" t="s">
        <v>88</v>
      </c>
      <c r="E43" s="125">
        <v>0</v>
      </c>
      <c r="F43" s="125">
        <v>0</v>
      </c>
    </row>
    <row r="44" spans="1:6" x14ac:dyDescent="0.25">
      <c r="A44" s="84" t="s">
        <v>37</v>
      </c>
      <c r="B44" s="125">
        <v>0</v>
      </c>
      <c r="C44" s="125">
        <v>0</v>
      </c>
      <c r="D44" s="88" t="s">
        <v>89</v>
      </c>
      <c r="E44" s="125">
        <v>0</v>
      </c>
      <c r="F44" s="125">
        <v>0</v>
      </c>
    </row>
    <row r="45" spans="1:6" x14ac:dyDescent="0.25">
      <c r="A45" s="84" t="s">
        <v>38</v>
      </c>
      <c r="B45" s="125">
        <v>0</v>
      </c>
      <c r="C45" s="125">
        <v>0</v>
      </c>
      <c r="D45" s="88" t="s">
        <v>90</v>
      </c>
      <c r="E45" s="125">
        <v>0</v>
      </c>
      <c r="F45" s="125">
        <v>0</v>
      </c>
    </row>
    <row r="46" spans="1:6" x14ac:dyDescent="0.25">
      <c r="A46" s="51"/>
      <c r="B46" s="51"/>
      <c r="C46" s="51"/>
      <c r="D46" s="51"/>
      <c r="E46" s="51"/>
      <c r="F46" s="51"/>
    </row>
    <row r="47" spans="1:6" x14ac:dyDescent="0.25">
      <c r="A47" s="52" t="s">
        <v>39</v>
      </c>
      <c r="B47" s="127">
        <f>B9+B17+B25+B31+B38+B41</f>
        <v>170062062.42000002</v>
      </c>
      <c r="C47" s="127">
        <f>C9+C17+C25+C31+C38+C41</f>
        <v>170070782.38999999</v>
      </c>
      <c r="D47" s="86" t="s">
        <v>91</v>
      </c>
      <c r="E47" s="127">
        <f>E9+E19+E23+E26+E27+E31+E38+E42</f>
        <v>31659530.630000003</v>
      </c>
      <c r="F47" s="127">
        <f>F9+F19+F23+F26+F27+F31+F38+F42</f>
        <v>60261310.960000008</v>
      </c>
    </row>
    <row r="48" spans="1:6" x14ac:dyDescent="0.25">
      <c r="A48" s="51"/>
      <c r="B48" s="51"/>
      <c r="C48" s="51"/>
      <c r="D48" s="51"/>
      <c r="E48" s="51"/>
      <c r="F48" s="51"/>
    </row>
    <row r="49" spans="1:6" x14ac:dyDescent="0.25">
      <c r="A49" s="36" t="s">
        <v>40</v>
      </c>
      <c r="B49" s="51"/>
      <c r="C49" s="51"/>
      <c r="D49" s="86" t="s">
        <v>92</v>
      </c>
      <c r="E49" s="51"/>
      <c r="F49" s="51"/>
    </row>
    <row r="50" spans="1:6" x14ac:dyDescent="0.25">
      <c r="A50" s="82" t="s">
        <v>41</v>
      </c>
      <c r="B50" s="125">
        <v>0</v>
      </c>
      <c r="C50" s="125">
        <v>0</v>
      </c>
      <c r="D50" s="87" t="s">
        <v>93</v>
      </c>
      <c r="E50" s="125">
        <v>0</v>
      </c>
      <c r="F50" s="125">
        <v>0</v>
      </c>
    </row>
    <row r="51" spans="1:6" x14ac:dyDescent="0.25">
      <c r="A51" s="82" t="s">
        <v>42</v>
      </c>
      <c r="B51" s="125">
        <v>0</v>
      </c>
      <c r="C51" s="125">
        <v>0</v>
      </c>
      <c r="D51" s="87" t="s">
        <v>94</v>
      </c>
      <c r="E51" s="125">
        <v>0</v>
      </c>
      <c r="F51" s="125">
        <v>0</v>
      </c>
    </row>
    <row r="52" spans="1:6" x14ac:dyDescent="0.25">
      <c r="A52" s="82" t="s">
        <v>43</v>
      </c>
      <c r="B52" s="125">
        <v>258534872.41999999</v>
      </c>
      <c r="C52" s="125">
        <v>224535853.16999999</v>
      </c>
      <c r="D52" s="87" t="s">
        <v>95</v>
      </c>
      <c r="E52" s="125">
        <v>12857142.880000001</v>
      </c>
      <c r="F52" s="125">
        <v>14464285.720000001</v>
      </c>
    </row>
    <row r="53" spans="1:6" x14ac:dyDescent="0.25">
      <c r="A53" s="82" t="s">
        <v>44</v>
      </c>
      <c r="B53" s="125">
        <v>88336857.890000001</v>
      </c>
      <c r="C53" s="125">
        <v>79484506.230000004</v>
      </c>
      <c r="D53" s="87" t="s">
        <v>96</v>
      </c>
      <c r="E53" s="125">
        <v>0</v>
      </c>
      <c r="F53" s="125">
        <v>0</v>
      </c>
    </row>
    <row r="54" spans="1:6" x14ac:dyDescent="0.25">
      <c r="A54" s="82" t="s">
        <v>45</v>
      </c>
      <c r="B54" s="125">
        <v>131729.54</v>
      </c>
      <c r="C54" s="125">
        <v>111566.91</v>
      </c>
      <c r="D54" s="87" t="s">
        <v>97</v>
      </c>
      <c r="E54" s="125">
        <v>0</v>
      </c>
      <c r="F54" s="125">
        <v>0</v>
      </c>
    </row>
    <row r="55" spans="1:6" x14ac:dyDescent="0.25">
      <c r="A55" s="82" t="s">
        <v>46</v>
      </c>
      <c r="B55" s="125">
        <v>-43105812.68</v>
      </c>
      <c r="C55" s="125">
        <v>-34078972.57</v>
      </c>
      <c r="D55" s="35" t="s">
        <v>98</v>
      </c>
      <c r="E55" s="125">
        <v>0</v>
      </c>
      <c r="F55" s="125">
        <v>0</v>
      </c>
    </row>
    <row r="56" spans="1:6" x14ac:dyDescent="0.25">
      <c r="A56" s="82" t="s">
        <v>47</v>
      </c>
      <c r="B56" s="125">
        <v>1176759.67</v>
      </c>
      <c r="C56" s="125">
        <v>1176759.67</v>
      </c>
      <c r="D56" s="51"/>
      <c r="E56" s="51"/>
      <c r="F56" s="51"/>
    </row>
    <row r="57" spans="1:6" x14ac:dyDescent="0.25">
      <c r="A57" s="82" t="s">
        <v>48</v>
      </c>
      <c r="B57" s="125">
        <v>0</v>
      </c>
      <c r="C57" s="125">
        <v>0</v>
      </c>
      <c r="D57" s="86" t="s">
        <v>99</v>
      </c>
      <c r="E57" s="127">
        <f>SUM(E50:E55)</f>
        <v>12857142.880000001</v>
      </c>
      <c r="F57" s="127">
        <f>SUM(F50:F55)</f>
        <v>14464285.720000001</v>
      </c>
    </row>
    <row r="58" spans="1:6" x14ac:dyDescent="0.25">
      <c r="A58" s="82" t="s">
        <v>49</v>
      </c>
      <c r="B58" s="125">
        <v>0</v>
      </c>
      <c r="C58" s="125">
        <v>0</v>
      </c>
      <c r="D58" s="51"/>
      <c r="E58" s="51"/>
      <c r="F58" s="51"/>
    </row>
    <row r="59" spans="1:6" x14ac:dyDescent="0.25">
      <c r="A59" s="51"/>
      <c r="B59" s="51"/>
      <c r="C59" s="51"/>
      <c r="D59" s="86" t="s">
        <v>100</v>
      </c>
      <c r="E59" s="127">
        <f>E47+E57</f>
        <v>44516673.510000005</v>
      </c>
      <c r="F59" s="127">
        <f>F47+F57</f>
        <v>74725596.680000007</v>
      </c>
    </row>
    <row r="60" spans="1:6" x14ac:dyDescent="0.25">
      <c r="A60" s="52" t="s">
        <v>50</v>
      </c>
      <c r="B60" s="127">
        <f>SUM(B50:B58)</f>
        <v>305074406.84000003</v>
      </c>
      <c r="C60" s="127">
        <f>SUM(C50:C58)</f>
        <v>271229713.41000003</v>
      </c>
      <c r="D60" s="51"/>
      <c r="E60" s="51"/>
      <c r="F60" s="51"/>
    </row>
    <row r="61" spans="1:6" x14ac:dyDescent="0.25">
      <c r="A61" s="51"/>
      <c r="B61" s="51"/>
      <c r="C61" s="51"/>
      <c r="D61" s="37" t="s">
        <v>101</v>
      </c>
      <c r="E61" s="80"/>
      <c r="F61" s="80"/>
    </row>
    <row r="62" spans="1:6" x14ac:dyDescent="0.25">
      <c r="A62" s="52" t="s">
        <v>51</v>
      </c>
      <c r="B62" s="127">
        <f>SUM(B47+B60)</f>
        <v>475136469.26000005</v>
      </c>
      <c r="C62" s="127">
        <f>SUM(C47+C60)</f>
        <v>441300495.80000001</v>
      </c>
      <c r="D62" s="51"/>
      <c r="E62" s="51"/>
      <c r="F62" s="51"/>
    </row>
    <row r="63" spans="1:6" x14ac:dyDescent="0.25">
      <c r="A63" s="51"/>
      <c r="B63" s="51"/>
      <c r="C63" s="51"/>
      <c r="D63" s="89" t="s">
        <v>102</v>
      </c>
      <c r="E63" s="128">
        <f>SUM(E64:E66)</f>
        <v>23151690.919999998</v>
      </c>
      <c r="F63" s="128">
        <f>SUM(F64:F66)</f>
        <v>22671690.919999998</v>
      </c>
    </row>
    <row r="64" spans="1:6" x14ac:dyDescent="0.25">
      <c r="A64" s="51"/>
      <c r="B64" s="51"/>
      <c r="C64" s="51"/>
      <c r="D64" s="90" t="s">
        <v>103</v>
      </c>
      <c r="E64" s="125">
        <v>22098794.239999998</v>
      </c>
      <c r="F64" s="125">
        <v>22098794.239999998</v>
      </c>
    </row>
    <row r="65" spans="1:6" x14ac:dyDescent="0.25">
      <c r="A65" s="51"/>
      <c r="B65" s="51"/>
      <c r="C65" s="51"/>
      <c r="D65" s="38" t="s">
        <v>104</v>
      </c>
      <c r="E65" s="125">
        <v>1052896.68</v>
      </c>
      <c r="F65" s="125">
        <v>572896.68000000005</v>
      </c>
    </row>
    <row r="66" spans="1:6" x14ac:dyDescent="0.25">
      <c r="A66" s="51"/>
      <c r="B66" s="51"/>
      <c r="C66" s="51"/>
      <c r="D66" s="90" t="s">
        <v>105</v>
      </c>
      <c r="E66" s="125">
        <v>0</v>
      </c>
      <c r="F66" s="125">
        <v>0</v>
      </c>
    </row>
    <row r="67" spans="1:6" x14ac:dyDescent="0.25">
      <c r="A67" s="51"/>
      <c r="B67" s="51"/>
      <c r="C67" s="51"/>
      <c r="D67" s="51"/>
      <c r="E67" s="51"/>
      <c r="F67" s="51"/>
    </row>
    <row r="68" spans="1:6" x14ac:dyDescent="0.25">
      <c r="A68" s="51"/>
      <c r="B68" s="51"/>
      <c r="C68" s="51"/>
      <c r="D68" s="89" t="s">
        <v>106</v>
      </c>
      <c r="E68" s="128">
        <f>SUM(E69:E73)</f>
        <v>407468104.82999998</v>
      </c>
      <c r="F68" s="128">
        <f>SUM(F69:F73)</f>
        <v>343903208.19999999</v>
      </c>
    </row>
    <row r="69" spans="1:6" x14ac:dyDescent="0.25">
      <c r="A69" s="11"/>
      <c r="B69" s="51"/>
      <c r="C69" s="51"/>
      <c r="D69" s="90" t="s">
        <v>107</v>
      </c>
      <c r="E69" s="125">
        <v>109094492.27</v>
      </c>
      <c r="F69" s="125">
        <v>79936156</v>
      </c>
    </row>
    <row r="70" spans="1:6" x14ac:dyDescent="0.25">
      <c r="A70" s="11"/>
      <c r="B70" s="51"/>
      <c r="C70" s="51"/>
      <c r="D70" s="90" t="s">
        <v>108</v>
      </c>
      <c r="E70" s="125">
        <v>298306501.25999999</v>
      </c>
      <c r="F70" s="125">
        <v>263899940.90000001</v>
      </c>
    </row>
    <row r="71" spans="1:6" x14ac:dyDescent="0.25">
      <c r="A71" s="11"/>
      <c r="B71" s="51"/>
      <c r="C71" s="51"/>
      <c r="D71" s="90" t="s">
        <v>109</v>
      </c>
      <c r="E71" s="125">
        <v>0</v>
      </c>
      <c r="F71" s="125">
        <v>0</v>
      </c>
    </row>
    <row r="72" spans="1:6" x14ac:dyDescent="0.25">
      <c r="A72" s="11"/>
      <c r="B72" s="51"/>
      <c r="C72" s="51"/>
      <c r="D72" s="90" t="s">
        <v>110</v>
      </c>
      <c r="E72" s="125">
        <v>0</v>
      </c>
      <c r="F72" s="125">
        <v>0</v>
      </c>
    </row>
    <row r="73" spans="1:6" x14ac:dyDescent="0.25">
      <c r="A73" s="11"/>
      <c r="B73" s="51"/>
      <c r="C73" s="51"/>
      <c r="D73" s="90" t="s">
        <v>111</v>
      </c>
      <c r="E73" s="125">
        <v>67111.3</v>
      </c>
      <c r="F73" s="125">
        <v>67111.3</v>
      </c>
    </row>
    <row r="74" spans="1:6" x14ac:dyDescent="0.25">
      <c r="A74" s="11"/>
      <c r="B74" s="51"/>
      <c r="C74" s="51"/>
      <c r="D74" s="51"/>
      <c r="E74" s="51"/>
      <c r="F74" s="51"/>
    </row>
    <row r="75" spans="1:6" x14ac:dyDescent="0.25">
      <c r="A75" s="11"/>
      <c r="B75" s="51"/>
      <c r="C75" s="51"/>
      <c r="D75" s="89" t="s">
        <v>112</v>
      </c>
      <c r="E75" s="128">
        <f>E76+E77</f>
        <v>0</v>
      </c>
      <c r="F75" s="128">
        <f>F76+F77</f>
        <v>0</v>
      </c>
    </row>
    <row r="76" spans="1:6" x14ac:dyDescent="0.25">
      <c r="A76" s="11"/>
      <c r="B76" s="51"/>
      <c r="C76" s="51"/>
      <c r="D76" s="87" t="s">
        <v>113</v>
      </c>
      <c r="E76" s="125">
        <v>0</v>
      </c>
      <c r="F76" s="125">
        <v>0</v>
      </c>
    </row>
    <row r="77" spans="1:6" x14ac:dyDescent="0.25">
      <c r="A77" s="11"/>
      <c r="B77" s="51"/>
      <c r="C77" s="51"/>
      <c r="D77" s="87" t="s">
        <v>114</v>
      </c>
      <c r="E77" s="125">
        <v>0</v>
      </c>
      <c r="F77" s="125">
        <v>0</v>
      </c>
    </row>
    <row r="78" spans="1:6" x14ac:dyDescent="0.25">
      <c r="A78" s="11"/>
      <c r="B78" s="51"/>
      <c r="C78" s="51"/>
      <c r="D78" s="51"/>
      <c r="E78" s="51"/>
      <c r="F78" s="51"/>
    </row>
    <row r="79" spans="1:6" x14ac:dyDescent="0.25">
      <c r="A79" s="11"/>
      <c r="B79" s="51"/>
      <c r="C79" s="51"/>
      <c r="D79" s="86" t="s">
        <v>115</v>
      </c>
      <c r="E79" s="127">
        <f>E63+E68+E75</f>
        <v>430619795.75</v>
      </c>
      <c r="F79" s="127">
        <f>F63+F68+F75</f>
        <v>366574899.12</v>
      </c>
    </row>
    <row r="80" spans="1:6" x14ac:dyDescent="0.25">
      <c r="A80" s="11"/>
      <c r="B80" s="51"/>
      <c r="C80" s="51"/>
      <c r="D80" s="51"/>
      <c r="E80" s="51"/>
      <c r="F80" s="51"/>
    </row>
    <row r="81" spans="1:6" x14ac:dyDescent="0.25">
      <c r="A81" s="11"/>
      <c r="B81" s="51"/>
      <c r="C81" s="51"/>
      <c r="D81" s="86" t="s">
        <v>116</v>
      </c>
      <c r="E81" s="127">
        <f>E59+E79</f>
        <v>475136469.25999999</v>
      </c>
      <c r="F81" s="127">
        <f>F59+F79</f>
        <v>441300495.80000001</v>
      </c>
    </row>
    <row r="82" spans="1:6" x14ac:dyDescent="0.25">
      <c r="A82" s="6"/>
      <c r="B82" s="61"/>
      <c r="C82" s="61"/>
      <c r="D82" s="61"/>
      <c r="E82" s="61"/>
      <c r="F82" s="61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7" t="s">
        <v>549</v>
      </c>
      <c r="Q2" s="17" t="s">
        <v>549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7" t="s">
        <v>549</v>
      </c>
      <c r="Q3" s="17" t="s">
        <v>549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7">
        <f>'Formato 1'!B9</f>
        <v>137415314.49000001</v>
      </c>
      <c r="Q4" s="17">
        <f>'Formato 1'!C9</f>
        <v>129034924.30999999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7">
        <f>'Formato 1'!B10</f>
        <v>0</v>
      </c>
      <c r="Q5" s="17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7">
        <f>'Formato 1'!B11</f>
        <v>10587424.970000001</v>
      </c>
      <c r="Q6" s="17">
        <f>'Formato 1'!C11</f>
        <v>26648707.41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7">
        <f>'Formato 1'!B12</f>
        <v>0</v>
      </c>
      <c r="Q7" s="17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7">
        <f>'Formato 1'!B13</f>
        <v>118126127.27</v>
      </c>
      <c r="Q8" s="17">
        <f>'Formato 1'!C13</f>
        <v>88825483.569999993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7">
        <f>'Formato 1'!B14</f>
        <v>8670804.5399999991</v>
      </c>
      <c r="Q9" s="17">
        <f>'Formato 1'!C14</f>
        <v>13350808.060000001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7">
        <f>'Formato 1'!B15</f>
        <v>30957.71</v>
      </c>
      <c r="Q10" s="17">
        <f>'Formato 1'!C15</f>
        <v>209925.27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7">
        <f>'Formato 1'!B16</f>
        <v>0</v>
      </c>
      <c r="Q11" s="17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7">
        <f>'Formato 1'!B17</f>
        <v>7150209.6300000008</v>
      </c>
      <c r="Q12" s="17">
        <f>'Formato 1'!C17</f>
        <v>9074391.6600000001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7">
        <f>'Formato 1'!B18</f>
        <v>0</v>
      </c>
      <c r="Q13" s="17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7">
        <f>'Formato 1'!B19</f>
        <v>930226.42</v>
      </c>
      <c r="Q14" s="17">
        <f>'Formato 1'!C19</f>
        <v>936471.35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7">
        <f>'Formato 1'!B20</f>
        <v>166016.21</v>
      </c>
      <c r="Q15" s="17">
        <f>'Formato 1'!C20</f>
        <v>295648.26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7">
        <f>'Formato 1'!B21</f>
        <v>0</v>
      </c>
      <c r="Q16" s="17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7">
        <f>'Formato 1'!B22</f>
        <v>91735.18</v>
      </c>
      <c r="Q17" s="17">
        <f>'Formato 1'!C22</f>
        <v>65943.179999999993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7">
        <f>'Formato 1'!B23</f>
        <v>0</v>
      </c>
      <c r="Q18" s="17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7">
        <f>'Formato 1'!B24</f>
        <v>5962231.8200000003</v>
      </c>
      <c r="Q19" s="17">
        <f>'Formato 1'!C24</f>
        <v>7776328.8700000001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7">
        <f>'Formato 1'!B25</f>
        <v>25496538.300000001</v>
      </c>
      <c r="Q20" s="17">
        <f>'Formato 1'!C25</f>
        <v>31961466.419999998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7">
        <f>'Formato 1'!B26</f>
        <v>134413.88</v>
      </c>
      <c r="Q21" s="17">
        <f>'Formato 1'!C26</f>
        <v>683474.81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7">
        <f>'Formato 1'!B27</f>
        <v>0</v>
      </c>
      <c r="Q22" s="17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7">
        <f>'Formato 1'!B28</f>
        <v>0</v>
      </c>
      <c r="Q23" s="17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7">
        <f>'Formato 1'!B29</f>
        <v>25362124.420000002</v>
      </c>
      <c r="Q24" s="17">
        <f>'Formato 1'!C29</f>
        <v>31277991.609999999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7">
        <f>'Formato 1'!B30</f>
        <v>0</v>
      </c>
      <c r="Q25" s="17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7">
        <f>'Formato 1'!B31</f>
        <v>0</v>
      </c>
      <c r="Q26" s="17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7">
        <f>'Formato 1'!B32</f>
        <v>0</v>
      </c>
      <c r="Q27" s="17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7">
        <f>'Formato 1'!B33</f>
        <v>0</v>
      </c>
      <c r="Q28" s="17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7">
        <f>'Formato 1'!B34</f>
        <v>0</v>
      </c>
      <c r="Q29" s="17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7">
        <f>'Formato 1'!B35</f>
        <v>0</v>
      </c>
      <c r="Q30" s="17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7">
        <f>'Formato 1'!B36</f>
        <v>0</v>
      </c>
      <c r="Q31" s="17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7">
        <f>'Formato 1'!B37</f>
        <v>0</v>
      </c>
      <c r="Q32" s="17">
        <f>'Formato 1'!C37</f>
        <v>0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7">
        <f>'Formato 1'!B37</f>
        <v>0</v>
      </c>
      <c r="Q33" s="17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7">
        <f>'Formato 1'!B38</f>
        <v>0</v>
      </c>
      <c r="Q34" s="17">
        <f>'Formato 1'!C38</f>
        <v>0</v>
      </c>
    </row>
    <row r="35" spans="1:17" ht="14.25" x14ac:dyDescent="0.4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7">
        <f>'Formato 1'!B39</f>
        <v>0</v>
      </c>
      <c r="Q35" s="17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7">
        <f>'Formato 1'!B40</f>
        <v>0</v>
      </c>
      <c r="Q36" s="17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7">
        <f>'Formato 1'!B41</f>
        <v>0</v>
      </c>
      <c r="Q37" s="17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7">
        <f>'Formato 1'!B42</f>
        <v>0</v>
      </c>
      <c r="Q38" s="17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7">
        <f>'Formato 1'!B43</f>
        <v>0</v>
      </c>
      <c r="Q39" s="17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7">
        <f>'Formato 1'!B44</f>
        <v>0</v>
      </c>
      <c r="Q40" s="17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7">
        <f>'Formato 1'!B45</f>
        <v>0</v>
      </c>
      <c r="Q41" s="17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7">
        <f>'Formato 1'!B47</f>
        <v>170062062.42000002</v>
      </c>
      <c r="Q42" s="17">
        <f>'Formato 1'!C47</f>
        <v>170070782.38999999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258534872.41999999</v>
      </c>
      <c r="Q46">
        <f>'Formato 1'!C52</f>
        <v>224535853.16999999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88336857.890000001</v>
      </c>
      <c r="Q47">
        <f>'Formato 1'!C53</f>
        <v>79484506.230000004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131729.54</v>
      </c>
      <c r="Q48">
        <f>'Formato 1'!C54</f>
        <v>111566.91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-43105812.68</v>
      </c>
      <c r="Q49">
        <f>'Formato 1'!C55</f>
        <v>-34078972.57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1176759.67</v>
      </c>
      <c r="Q50">
        <f>'Formato 1'!C56</f>
        <v>1176759.67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305074406.84000003</v>
      </c>
      <c r="Q53">
        <f>'Formato 1'!C60</f>
        <v>271229713.41000003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475136469.26000005</v>
      </c>
      <c r="Q54">
        <f>'Formato 1'!C62</f>
        <v>441300495.80000001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31659530.630000003</v>
      </c>
      <c r="Q57">
        <f>'Formato 1'!F9</f>
        <v>60261310.960000008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2061662.31</v>
      </c>
      <c r="Q58">
        <f>'Formato 1'!F10</f>
        <v>3718669.08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11752420.43</v>
      </c>
      <c r="Q59">
        <f>'Formato 1'!F11</f>
        <v>14451945.390000001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8113512.2199999997</v>
      </c>
      <c r="Q60">
        <f>'Formato 1'!F12</f>
        <v>32598867.210000001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1786174.11</v>
      </c>
      <c r="Q62">
        <f>'Formato 1'!F14</f>
        <v>444477.67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5875763.7300000004</v>
      </c>
      <c r="Q64">
        <f>'Formato 1'!F16</f>
        <v>3011294.66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2069997.83</v>
      </c>
      <c r="Q66">
        <f>'Formato 1'!F18</f>
        <v>6036056.9500000002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31659530.630000003</v>
      </c>
      <c r="Q95">
        <f>'Formato 1'!F47</f>
        <v>60261310.960000008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12857142.880000001</v>
      </c>
      <c r="Q99">
        <f>'Formato 1'!F52</f>
        <v>14464285.720000001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12857142.880000001</v>
      </c>
      <c r="Q103">
        <f>'Formato 1'!F57</f>
        <v>14464285.720000001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44516673.510000005</v>
      </c>
      <c r="Q104">
        <f>'Formato 1'!F59</f>
        <v>74725596.680000007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23151690.919999998</v>
      </c>
      <c r="Q106">
        <f>'Formato 1'!F63</f>
        <v>22671690.919999998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22098794.239999998</v>
      </c>
      <c r="Q107">
        <f>'Formato 1'!F64</f>
        <v>22098794.239999998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1052896.68</v>
      </c>
      <c r="Q108">
        <f>'Formato 1'!F65</f>
        <v>572896.68000000005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407468104.82999998</v>
      </c>
      <c r="Q110">
        <f>'Formato 1'!F68</f>
        <v>343903208.19999999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109094492.27</v>
      </c>
      <c r="Q111">
        <f>'Formato 1'!F69</f>
        <v>79936156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298306501.25999999</v>
      </c>
      <c r="Q112">
        <f>'Formato 1'!F70</f>
        <v>263899940.90000001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67111.3</v>
      </c>
      <c r="Q115">
        <f>'Formato 1'!F73</f>
        <v>67111.3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430619795.75</v>
      </c>
      <c r="Q119">
        <f>'Formato 1'!F79</f>
        <v>366574899.12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475136469.25999999</v>
      </c>
      <c r="Q120">
        <f>'Formato 1'!F81</f>
        <v>441300495.80000001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zoomScale="90" zoomScaleNormal="90" workbookViewId="0">
      <selection activeCell="A5" sqref="A5:H5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7" customFormat="1" ht="37.5" customHeight="1" x14ac:dyDescent="0.25">
      <c r="A1" s="322" t="s">
        <v>536</v>
      </c>
      <c r="B1" s="322"/>
      <c r="C1" s="322"/>
      <c r="D1" s="322"/>
      <c r="E1" s="322"/>
      <c r="F1" s="322"/>
      <c r="G1" s="322"/>
      <c r="H1" s="322"/>
    </row>
    <row r="2" spans="1:9" ht="14.25" x14ac:dyDescent="0.45">
      <c r="A2" s="308" t="str">
        <f>ENTE_PUBLICO_A</f>
        <v>Municipio de Valle de Santiago, Gto., Gobierno del Estado de Guanajuato (a)</v>
      </c>
      <c r="B2" s="309"/>
      <c r="C2" s="309"/>
      <c r="D2" s="309"/>
      <c r="E2" s="309"/>
      <c r="F2" s="309"/>
      <c r="G2" s="309"/>
      <c r="H2" s="310"/>
    </row>
    <row r="3" spans="1:9" x14ac:dyDescent="0.25">
      <c r="A3" s="311" t="s">
        <v>120</v>
      </c>
      <c r="B3" s="312"/>
      <c r="C3" s="312"/>
      <c r="D3" s="312"/>
      <c r="E3" s="312"/>
      <c r="F3" s="312"/>
      <c r="G3" s="312"/>
      <c r="H3" s="313"/>
    </row>
    <row r="4" spans="1:9" ht="14.25" x14ac:dyDescent="0.45">
      <c r="A4" s="314" t="str">
        <f>PERIODO_INFORME</f>
        <v>Al 31 de diciembre de 2018 y al 31 de diciembre de 2019 (b)</v>
      </c>
      <c r="B4" s="315"/>
      <c r="C4" s="315"/>
      <c r="D4" s="315"/>
      <c r="E4" s="315"/>
      <c r="F4" s="315"/>
      <c r="G4" s="315"/>
      <c r="H4" s="316"/>
    </row>
    <row r="5" spans="1:9" ht="14.25" x14ac:dyDescent="0.45">
      <c r="A5" s="317" t="s">
        <v>118</v>
      </c>
      <c r="B5" s="318"/>
      <c r="C5" s="318"/>
      <c r="D5" s="318"/>
      <c r="E5" s="318"/>
      <c r="F5" s="318"/>
      <c r="G5" s="318"/>
      <c r="H5" s="319"/>
    </row>
    <row r="6" spans="1:9" ht="45" x14ac:dyDescent="0.25">
      <c r="A6" s="91" t="s">
        <v>121</v>
      </c>
      <c r="B6" s="92" t="str">
        <f>ULTIMO_SALDO</f>
        <v>Saldo al 31 de diciembre de 2018 (d)</v>
      </c>
      <c r="C6" s="91" t="s">
        <v>122</v>
      </c>
      <c r="D6" s="91" t="s">
        <v>123</v>
      </c>
      <c r="E6" s="91" t="s">
        <v>124</v>
      </c>
      <c r="F6" s="91" t="s">
        <v>138</v>
      </c>
      <c r="G6" s="91" t="s">
        <v>125</v>
      </c>
      <c r="H6" s="42" t="s">
        <v>126</v>
      </c>
      <c r="I6" s="1"/>
    </row>
    <row r="7" spans="1:9" ht="14.25" x14ac:dyDescent="0.45">
      <c r="A7" s="11"/>
      <c r="B7" s="11"/>
      <c r="C7" s="11"/>
      <c r="D7" s="11"/>
      <c r="E7" s="11"/>
      <c r="F7" s="11"/>
      <c r="G7" s="11"/>
      <c r="H7" s="11"/>
      <c r="I7" s="1"/>
    </row>
    <row r="8" spans="1:9" x14ac:dyDescent="0.25">
      <c r="A8" s="93" t="s">
        <v>127</v>
      </c>
      <c r="B8" s="57">
        <f t="shared" ref="B8:H8" si="0">B9+B13</f>
        <v>14464285.720000001</v>
      </c>
      <c r="C8" s="130">
        <f t="shared" si="0"/>
        <v>1607142.84</v>
      </c>
      <c r="D8" s="130">
        <f t="shared" si="0"/>
        <v>3214285.68</v>
      </c>
      <c r="E8" s="130">
        <f t="shared" si="0"/>
        <v>0</v>
      </c>
      <c r="F8" s="133">
        <f t="shared" si="0"/>
        <v>12857142.880000001</v>
      </c>
      <c r="G8" s="130">
        <f t="shared" si="0"/>
        <v>1334196.06</v>
      </c>
      <c r="H8" s="133">
        <f t="shared" si="0"/>
        <v>0</v>
      </c>
    </row>
    <row r="9" spans="1:9" x14ac:dyDescent="0.25">
      <c r="A9" s="94" t="s">
        <v>128</v>
      </c>
      <c r="B9" s="126">
        <f>SUM(B10:B12)</f>
        <v>0</v>
      </c>
      <c r="C9" s="126">
        <f>SUM(C10:C12)</f>
        <v>1607142.84</v>
      </c>
      <c r="D9" s="126">
        <f>SUM(D10:D12)</f>
        <v>1607142.84</v>
      </c>
      <c r="E9" s="126">
        <f>SUM(E10:E12)</f>
        <v>0</v>
      </c>
      <c r="F9" s="126">
        <f>SUM(F10:F12)</f>
        <v>0</v>
      </c>
      <c r="G9" s="151">
        <v>1334196.06</v>
      </c>
      <c r="H9" s="126">
        <f>SUM(H10:H12)</f>
        <v>0</v>
      </c>
    </row>
    <row r="10" spans="1:9" x14ac:dyDescent="0.25">
      <c r="A10" s="95" t="s">
        <v>129</v>
      </c>
      <c r="B10" s="129">
        <v>0</v>
      </c>
      <c r="C10" s="129">
        <v>1607142.84</v>
      </c>
      <c r="D10" s="129">
        <v>1607142.84</v>
      </c>
      <c r="E10" s="129">
        <v>0</v>
      </c>
      <c r="F10" s="129">
        <v>0</v>
      </c>
      <c r="G10" s="151">
        <v>0</v>
      </c>
      <c r="H10" s="132">
        <v>0</v>
      </c>
    </row>
    <row r="11" spans="1:9" x14ac:dyDescent="0.25">
      <c r="A11" s="95" t="s">
        <v>130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51">
        <v>0</v>
      </c>
      <c r="H11" s="132">
        <v>0</v>
      </c>
    </row>
    <row r="12" spans="1:9" ht="14.25" customHeight="1" x14ac:dyDescent="0.25">
      <c r="A12" s="95" t="s">
        <v>131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51">
        <v>0</v>
      </c>
      <c r="H12" s="132">
        <v>0</v>
      </c>
    </row>
    <row r="13" spans="1:9" x14ac:dyDescent="0.25">
      <c r="A13" s="94" t="s">
        <v>132</v>
      </c>
      <c r="B13" s="126">
        <f t="shared" ref="B13:H13" si="1">SUM(B14:B16)</f>
        <v>14464285.720000001</v>
      </c>
      <c r="C13" s="126">
        <f t="shared" si="1"/>
        <v>0</v>
      </c>
      <c r="D13" s="126">
        <f t="shared" si="1"/>
        <v>1607142.84</v>
      </c>
      <c r="E13" s="126">
        <f t="shared" si="1"/>
        <v>0</v>
      </c>
      <c r="F13" s="126">
        <f t="shared" si="1"/>
        <v>12857142.880000001</v>
      </c>
      <c r="G13" s="126">
        <f t="shared" si="1"/>
        <v>0</v>
      </c>
      <c r="H13" s="126">
        <f t="shared" si="1"/>
        <v>0</v>
      </c>
    </row>
    <row r="14" spans="1:9" x14ac:dyDescent="0.25">
      <c r="A14" s="95" t="s">
        <v>133</v>
      </c>
      <c r="B14" s="132">
        <v>14464285.720000001</v>
      </c>
      <c r="C14" s="132">
        <v>0</v>
      </c>
      <c r="D14" s="132">
        <v>1607142.84</v>
      </c>
      <c r="E14" s="132">
        <v>0</v>
      </c>
      <c r="F14" s="132">
        <v>12857142.880000001</v>
      </c>
      <c r="G14" s="132">
        <v>0</v>
      </c>
      <c r="H14" s="132">
        <v>0</v>
      </c>
    </row>
    <row r="15" spans="1:9" x14ac:dyDescent="0.25">
      <c r="A15" s="95" t="s">
        <v>134</v>
      </c>
      <c r="B15" s="132">
        <v>0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</row>
    <row r="16" spans="1:9" ht="14.25" customHeight="1" x14ac:dyDescent="0.25">
      <c r="A16" s="95" t="s">
        <v>135</v>
      </c>
      <c r="B16" s="132">
        <v>0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</row>
    <row r="17" spans="1:8" x14ac:dyDescent="0.25">
      <c r="A17" s="51"/>
      <c r="B17" s="11"/>
      <c r="C17" s="11"/>
      <c r="D17" s="11"/>
      <c r="E17" s="11"/>
      <c r="F17" s="11"/>
      <c r="G17" s="11"/>
      <c r="H17" s="11"/>
    </row>
    <row r="18" spans="1:8" x14ac:dyDescent="0.25">
      <c r="A18" s="93" t="s">
        <v>136</v>
      </c>
      <c r="B18" s="134">
        <v>60261310.960000001</v>
      </c>
      <c r="C18" s="116"/>
      <c r="D18" s="116"/>
      <c r="E18" s="116"/>
      <c r="F18" s="142">
        <v>31659530.629999999</v>
      </c>
      <c r="G18" s="116"/>
      <c r="H18" s="116"/>
    </row>
    <row r="19" spans="1:8" x14ac:dyDescent="0.25">
      <c r="A19" s="74"/>
      <c r="B19" s="5"/>
      <c r="C19" s="5"/>
      <c r="D19" s="5"/>
      <c r="E19" s="5"/>
      <c r="F19" s="5"/>
      <c r="G19" s="5"/>
      <c r="H19" s="5"/>
    </row>
    <row r="20" spans="1:8" x14ac:dyDescent="0.25">
      <c r="A20" s="93" t="s">
        <v>137</v>
      </c>
      <c r="B20" s="133">
        <f t="shared" ref="B20:H20" si="2">B8+B18</f>
        <v>74725596.680000007</v>
      </c>
      <c r="C20" s="133">
        <f t="shared" si="2"/>
        <v>1607142.84</v>
      </c>
      <c r="D20" s="133">
        <f t="shared" si="2"/>
        <v>3214285.68</v>
      </c>
      <c r="E20" s="133">
        <f t="shared" si="2"/>
        <v>0</v>
      </c>
      <c r="F20" s="133">
        <f t="shared" si="2"/>
        <v>44516673.509999998</v>
      </c>
      <c r="G20" s="133">
        <f t="shared" si="2"/>
        <v>1334196.06</v>
      </c>
      <c r="H20" s="133">
        <f t="shared" si="2"/>
        <v>0</v>
      </c>
    </row>
    <row r="21" spans="1:8" ht="14.25" x14ac:dyDescent="0.45">
      <c r="A21" s="51"/>
      <c r="B21" s="51"/>
      <c r="C21" s="51"/>
      <c r="D21" s="51"/>
      <c r="E21" s="51"/>
      <c r="F21" s="51"/>
      <c r="G21" s="51"/>
      <c r="H21" s="51"/>
    </row>
    <row r="22" spans="1:8" ht="17.25" x14ac:dyDescent="0.25">
      <c r="A22" s="93" t="s">
        <v>3288</v>
      </c>
      <c r="B22" s="57">
        <f>SUM(B23:DEUDA_CONT_FIN_01)</f>
        <v>0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  <c r="H22" s="150">
        <v>0</v>
      </c>
    </row>
    <row r="23" spans="1:8" s="22" customFormat="1" ht="14.25" customHeight="1" x14ac:dyDescent="0.25">
      <c r="A23" s="96" t="s">
        <v>434</v>
      </c>
      <c r="B23" s="135">
        <v>0</v>
      </c>
      <c r="C23" s="136">
        <v>0</v>
      </c>
      <c r="D23" s="137">
        <v>0</v>
      </c>
      <c r="E23" s="138">
        <v>0</v>
      </c>
      <c r="F23" s="139">
        <v>0</v>
      </c>
      <c r="G23" s="140">
        <v>0</v>
      </c>
      <c r="H23" s="141">
        <v>0</v>
      </c>
    </row>
    <row r="24" spans="1:8" s="22" customFormat="1" ht="14.25" customHeight="1" x14ac:dyDescent="0.25">
      <c r="A24" s="96" t="s">
        <v>435</v>
      </c>
      <c r="B24" s="135">
        <v>0</v>
      </c>
      <c r="C24" s="136">
        <v>0</v>
      </c>
      <c r="D24" s="137">
        <v>0</v>
      </c>
      <c r="E24" s="138">
        <v>0</v>
      </c>
      <c r="F24" s="139">
        <v>0</v>
      </c>
      <c r="G24" s="140">
        <v>0</v>
      </c>
      <c r="H24" s="141">
        <v>0</v>
      </c>
    </row>
    <row r="25" spans="1:8" s="22" customFormat="1" ht="14.25" customHeight="1" x14ac:dyDescent="0.25">
      <c r="A25" s="96" t="s">
        <v>436</v>
      </c>
      <c r="B25" s="135">
        <v>0</v>
      </c>
      <c r="C25" s="136">
        <v>0</v>
      </c>
      <c r="D25" s="137">
        <v>0</v>
      </c>
      <c r="E25" s="138">
        <v>0</v>
      </c>
      <c r="F25" s="139">
        <v>0</v>
      </c>
      <c r="G25" s="140">
        <v>0</v>
      </c>
      <c r="H25" s="141">
        <v>0</v>
      </c>
    </row>
    <row r="26" spans="1:8" x14ac:dyDescent="0.25">
      <c r="A26" s="66" t="s">
        <v>678</v>
      </c>
      <c r="B26" s="51"/>
      <c r="C26" s="51"/>
      <c r="D26" s="51"/>
      <c r="E26" s="51"/>
      <c r="F26" s="51"/>
      <c r="G26" s="51"/>
      <c r="H26" s="51"/>
    </row>
    <row r="27" spans="1:8" ht="17.25" x14ac:dyDescent="0.25">
      <c r="A27" s="93" t="s">
        <v>3289</v>
      </c>
      <c r="B27" s="57">
        <f>SUM(B28:VALOR_INS_BCC_FIN_01)</f>
        <v>0</v>
      </c>
      <c r="C27" s="150">
        <v>0</v>
      </c>
      <c r="D27" s="150">
        <v>0</v>
      </c>
      <c r="E27" s="150">
        <v>0</v>
      </c>
      <c r="F27" s="150">
        <v>0</v>
      </c>
      <c r="G27" s="150">
        <v>0</v>
      </c>
      <c r="H27" s="150">
        <v>0</v>
      </c>
    </row>
    <row r="28" spans="1:8" s="22" customFormat="1" x14ac:dyDescent="0.25">
      <c r="A28" s="96" t="s">
        <v>437</v>
      </c>
      <c r="B28" s="143">
        <v>0</v>
      </c>
      <c r="C28" s="144">
        <v>0</v>
      </c>
      <c r="D28" s="145">
        <v>0</v>
      </c>
      <c r="E28" s="146">
        <v>0</v>
      </c>
      <c r="F28" s="147">
        <v>0</v>
      </c>
      <c r="G28" s="148">
        <v>0</v>
      </c>
      <c r="H28" s="149">
        <v>0</v>
      </c>
    </row>
    <row r="29" spans="1:8" s="22" customFormat="1" x14ac:dyDescent="0.25">
      <c r="A29" s="96" t="s">
        <v>438</v>
      </c>
      <c r="B29" s="143">
        <v>0</v>
      </c>
      <c r="C29" s="144">
        <v>0</v>
      </c>
      <c r="D29" s="145">
        <v>0</v>
      </c>
      <c r="E29" s="146">
        <v>0</v>
      </c>
      <c r="F29" s="147">
        <v>0</v>
      </c>
      <c r="G29" s="148">
        <v>0</v>
      </c>
      <c r="H29" s="149">
        <v>0</v>
      </c>
    </row>
    <row r="30" spans="1:8" s="22" customFormat="1" x14ac:dyDescent="0.25">
      <c r="A30" s="96" t="s">
        <v>439</v>
      </c>
      <c r="B30" s="143">
        <v>0</v>
      </c>
      <c r="C30" s="144">
        <v>0</v>
      </c>
      <c r="D30" s="145">
        <v>0</v>
      </c>
      <c r="E30" s="146">
        <v>0</v>
      </c>
      <c r="F30" s="147">
        <v>0</v>
      </c>
      <c r="G30" s="148">
        <v>0</v>
      </c>
      <c r="H30" s="149">
        <v>0</v>
      </c>
    </row>
    <row r="31" spans="1:8" x14ac:dyDescent="0.25">
      <c r="A31" s="97" t="s">
        <v>678</v>
      </c>
      <c r="B31" s="12"/>
      <c r="C31" s="12"/>
      <c r="D31" s="12"/>
      <c r="E31" s="12"/>
      <c r="F31" s="12"/>
      <c r="G31" s="12"/>
      <c r="H31" s="12"/>
    </row>
    <row r="32" spans="1:8" ht="17.25" customHeight="1" x14ac:dyDescent="0.25">
      <c r="A32" s="77"/>
    </row>
    <row r="33" spans="1:8" ht="12" customHeight="1" x14ac:dyDescent="0.25">
      <c r="A33" s="321" t="s">
        <v>3292</v>
      </c>
      <c r="B33" s="321"/>
      <c r="C33" s="321"/>
      <c r="D33" s="321"/>
      <c r="E33" s="321"/>
      <c r="F33" s="321"/>
      <c r="G33" s="321"/>
      <c r="H33" s="321"/>
    </row>
    <row r="34" spans="1:8" ht="12" customHeight="1" x14ac:dyDescent="0.25">
      <c r="A34" s="321"/>
      <c r="B34" s="321"/>
      <c r="C34" s="321"/>
      <c r="D34" s="321"/>
      <c r="E34" s="321"/>
      <c r="F34" s="321"/>
      <c r="G34" s="321"/>
      <c r="H34" s="321"/>
    </row>
    <row r="35" spans="1:8" ht="12" customHeight="1" x14ac:dyDescent="0.25">
      <c r="A35" s="321"/>
      <c r="B35" s="321"/>
      <c r="C35" s="321"/>
      <c r="D35" s="321"/>
      <c r="E35" s="321"/>
      <c r="F35" s="321"/>
      <c r="G35" s="321"/>
      <c r="H35" s="321"/>
    </row>
    <row r="36" spans="1:8" ht="12" customHeight="1" x14ac:dyDescent="0.25">
      <c r="A36" s="321"/>
      <c r="B36" s="321"/>
      <c r="C36" s="321"/>
      <c r="D36" s="321"/>
      <c r="E36" s="321"/>
      <c r="F36" s="321"/>
      <c r="G36" s="321"/>
      <c r="H36" s="321"/>
    </row>
    <row r="37" spans="1:8" ht="12" customHeight="1" x14ac:dyDescent="0.25">
      <c r="A37" s="321"/>
      <c r="B37" s="321"/>
      <c r="C37" s="321"/>
      <c r="D37" s="321"/>
      <c r="E37" s="321"/>
      <c r="F37" s="321"/>
      <c r="G37" s="321"/>
      <c r="H37" s="321"/>
    </row>
    <row r="38" spans="1:8" ht="14.25" x14ac:dyDescent="0.45">
      <c r="A38" s="77"/>
    </row>
    <row r="39" spans="1:8" ht="30" x14ac:dyDescent="0.25">
      <c r="A39" s="91" t="s">
        <v>139</v>
      </c>
      <c r="B39" s="91" t="s">
        <v>142</v>
      </c>
      <c r="C39" s="91" t="s">
        <v>143</v>
      </c>
      <c r="D39" s="91" t="s">
        <v>144</v>
      </c>
      <c r="E39" s="91" t="s">
        <v>140</v>
      </c>
      <c r="F39" s="42" t="s">
        <v>145</v>
      </c>
    </row>
    <row r="40" spans="1:8" x14ac:dyDescent="0.25">
      <c r="A40" s="74"/>
      <c r="B40" s="5"/>
      <c r="C40" s="5"/>
      <c r="D40" s="5"/>
      <c r="E40" s="5"/>
      <c r="F40" s="5"/>
    </row>
    <row r="41" spans="1:8" x14ac:dyDescent="0.25">
      <c r="A41" s="93" t="s">
        <v>141</v>
      </c>
      <c r="B41" s="153">
        <v>0</v>
      </c>
      <c r="C41" s="153">
        <v>0</v>
      </c>
      <c r="D41" s="153">
        <v>0</v>
      </c>
      <c r="E41" s="153">
        <v>0</v>
      </c>
      <c r="F41" s="153">
        <v>0</v>
      </c>
    </row>
    <row r="42" spans="1:8" s="22" customFormat="1" x14ac:dyDescent="0.25">
      <c r="A42" s="96" t="s">
        <v>440</v>
      </c>
      <c r="B42" s="152">
        <v>0</v>
      </c>
      <c r="C42" s="152">
        <v>0</v>
      </c>
      <c r="D42" s="152">
        <v>0</v>
      </c>
      <c r="E42" s="152">
        <v>0</v>
      </c>
      <c r="F42" s="152">
        <v>0</v>
      </c>
    </row>
    <row r="43" spans="1:8" s="22" customFormat="1" x14ac:dyDescent="0.25">
      <c r="A43" s="96" t="s">
        <v>441</v>
      </c>
      <c r="B43" s="152">
        <v>0</v>
      </c>
      <c r="C43" s="152">
        <v>0</v>
      </c>
      <c r="D43" s="152">
        <v>0</v>
      </c>
      <c r="E43" s="152">
        <v>0</v>
      </c>
      <c r="F43" s="152">
        <v>0</v>
      </c>
    </row>
    <row r="44" spans="1:8" s="22" customFormat="1" x14ac:dyDescent="0.25">
      <c r="A44" s="96" t="s">
        <v>442</v>
      </c>
      <c r="B44" s="152">
        <v>0</v>
      </c>
      <c r="C44" s="152">
        <v>0</v>
      </c>
      <c r="D44" s="152">
        <v>0</v>
      </c>
      <c r="E44" s="152">
        <v>0</v>
      </c>
      <c r="F44" s="152">
        <v>0</v>
      </c>
    </row>
    <row r="45" spans="1:8" x14ac:dyDescent="0.25">
      <c r="A45" s="18" t="s">
        <v>678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7" t="s">
        <v>549</v>
      </c>
      <c r="Q2" s="17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7">
        <f>'Formato 2'!B8</f>
        <v>14464285.720000001</v>
      </c>
      <c r="Q3" s="17">
        <f>'Formato 2'!C8</f>
        <v>1607142.84</v>
      </c>
      <c r="R3" s="17">
        <f>'Formato 2'!D8</f>
        <v>3214285.68</v>
      </c>
      <c r="S3" s="17">
        <f>'Formato 2'!E8</f>
        <v>0</v>
      </c>
      <c r="T3" s="17">
        <f>'Formato 2'!F8</f>
        <v>12857142.880000001</v>
      </c>
      <c r="U3" s="17">
        <f>'Formato 2'!G8</f>
        <v>1334196.06</v>
      </c>
      <c r="V3" s="17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7">
        <f>'Formato 2'!B9</f>
        <v>0</v>
      </c>
      <c r="Q4" s="17">
        <f>'Formato 2'!C9</f>
        <v>1607142.84</v>
      </c>
      <c r="R4" s="17">
        <f>'Formato 2'!D9</f>
        <v>1607142.84</v>
      </c>
      <c r="S4" s="17">
        <f>'Formato 2'!E9</f>
        <v>0</v>
      </c>
      <c r="T4" s="17">
        <f>'Formato 2'!F9</f>
        <v>0</v>
      </c>
      <c r="U4" s="17">
        <f>'Formato 2'!G9</f>
        <v>1334196.06</v>
      </c>
      <c r="V4" s="17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7">
        <f>'Formato 2'!B10</f>
        <v>0</v>
      </c>
      <c r="Q5" s="17">
        <f>'Formato 2'!C10</f>
        <v>1607142.84</v>
      </c>
      <c r="R5" s="17">
        <f>'Formato 2'!D10</f>
        <v>1607142.84</v>
      </c>
      <c r="S5" s="17">
        <f>'Formato 2'!E10</f>
        <v>0</v>
      </c>
      <c r="T5" s="17">
        <f>'Formato 2'!F10</f>
        <v>0</v>
      </c>
      <c r="U5" s="17">
        <f>'Formato 2'!G10</f>
        <v>0</v>
      </c>
      <c r="V5" s="17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7">
        <f>'Formato 2'!B11</f>
        <v>0</v>
      </c>
      <c r="Q6" s="17">
        <f>'Formato 2'!C11</f>
        <v>0</v>
      </c>
      <c r="R6" s="17">
        <f>'Formato 2'!D11</f>
        <v>0</v>
      </c>
      <c r="S6" s="17">
        <f>'Formato 2'!E11</f>
        <v>0</v>
      </c>
      <c r="T6" s="17">
        <f>'Formato 2'!F11</f>
        <v>0</v>
      </c>
      <c r="U6" s="17">
        <f>'Formato 2'!G11</f>
        <v>0</v>
      </c>
      <c r="V6" s="17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7">
        <f>'Formato 2'!B12</f>
        <v>0</v>
      </c>
      <c r="Q7" s="17">
        <f>'Formato 2'!C12</f>
        <v>0</v>
      </c>
      <c r="R7" s="17">
        <f>'Formato 2'!D12</f>
        <v>0</v>
      </c>
      <c r="S7" s="17">
        <f>'Formato 2'!E12</f>
        <v>0</v>
      </c>
      <c r="T7" s="17">
        <f>'Formato 2'!F12</f>
        <v>0</v>
      </c>
      <c r="U7" s="17">
        <f>'Formato 2'!G12</f>
        <v>0</v>
      </c>
      <c r="V7" s="17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7">
        <f>'Formato 2'!B13</f>
        <v>14464285.720000001</v>
      </c>
      <c r="Q8" s="17">
        <f>'Formato 2'!C13</f>
        <v>0</v>
      </c>
      <c r="R8" s="17">
        <f>'Formato 2'!D13</f>
        <v>1607142.84</v>
      </c>
      <c r="S8" s="17">
        <f>'Formato 2'!E13</f>
        <v>0</v>
      </c>
      <c r="T8" s="17">
        <f>'Formato 2'!F13</f>
        <v>12857142.880000001</v>
      </c>
      <c r="U8" s="17">
        <f>'Formato 2'!G13</f>
        <v>0</v>
      </c>
      <c r="V8" s="17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7">
        <f>'Formato 2'!B14</f>
        <v>14464285.720000001</v>
      </c>
      <c r="Q9" s="17">
        <f>'Formato 2'!C14</f>
        <v>0</v>
      </c>
      <c r="R9" s="17">
        <f>'Formato 2'!D14</f>
        <v>1607142.84</v>
      </c>
      <c r="S9" s="17">
        <f>'Formato 2'!E14</f>
        <v>0</v>
      </c>
      <c r="T9" s="17">
        <f>'Formato 2'!F14</f>
        <v>12857142.880000001</v>
      </c>
      <c r="U9" s="17">
        <f>'Formato 2'!G14</f>
        <v>0</v>
      </c>
      <c r="V9" s="17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7">
        <f>'Formato 2'!B15</f>
        <v>0</v>
      </c>
      <c r="Q10" s="17">
        <f>'Formato 2'!C15</f>
        <v>0</v>
      </c>
      <c r="R10" s="17">
        <f>'Formato 2'!D15</f>
        <v>0</v>
      </c>
      <c r="S10" s="17">
        <f>'Formato 2'!E15</f>
        <v>0</v>
      </c>
      <c r="T10" s="17">
        <f>'Formato 2'!F15</f>
        <v>0</v>
      </c>
      <c r="U10" s="17">
        <f>'Formato 2'!G15</f>
        <v>0</v>
      </c>
      <c r="V10" s="17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7">
        <f>'Formato 2'!B16</f>
        <v>0</v>
      </c>
      <c r="Q11" s="17">
        <f>'Formato 2'!C16</f>
        <v>0</v>
      </c>
      <c r="R11" s="17">
        <f>'Formato 2'!D16</f>
        <v>0</v>
      </c>
      <c r="S11" s="17">
        <f>'Formato 2'!E16</f>
        <v>0</v>
      </c>
      <c r="T11" s="17">
        <f>'Formato 2'!F16</f>
        <v>0</v>
      </c>
      <c r="U11" s="17">
        <f>'Formato 2'!G16</f>
        <v>0</v>
      </c>
      <c r="V11" s="17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7">
        <f>'Formato 2'!B18</f>
        <v>60261310.960000001</v>
      </c>
      <c r="Q12" s="17"/>
      <c r="R12" s="17"/>
      <c r="S12" s="17"/>
      <c r="T12" s="17">
        <f>'Formato 2'!F18</f>
        <v>31659530.629999999</v>
      </c>
      <c r="U12" s="17"/>
      <c r="V12" s="17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7">
        <f>'Formato 2'!B20</f>
        <v>74725596.680000007</v>
      </c>
      <c r="Q13" s="17">
        <f>'Formato 2'!C20</f>
        <v>1607142.84</v>
      </c>
      <c r="R13" s="17">
        <f>'Formato 2'!D20</f>
        <v>3214285.68</v>
      </c>
      <c r="S13" s="17">
        <f>'Formato 2'!E20</f>
        <v>0</v>
      </c>
      <c r="T13" s="17">
        <f>'Formato 2'!F20</f>
        <v>44516673.509999998</v>
      </c>
      <c r="U13" s="17">
        <f>'Formato 2'!G20</f>
        <v>1334196.06</v>
      </c>
      <c r="V13" s="17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21"/>
  <sheetViews>
    <sheetView showGridLines="0" zoomScale="90" zoomScaleNormal="90" workbookViewId="0">
      <selection activeCell="G8" sqref="G8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8" customFormat="1" ht="37.5" customHeight="1" x14ac:dyDescent="0.25">
      <c r="A1" s="320" t="s">
        <v>535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98"/>
    </row>
    <row r="2" spans="1:12" ht="14.25" x14ac:dyDescent="0.45">
      <c r="A2" s="308" t="str">
        <f>ENTE_PUBLICO_A</f>
        <v>Municipio de Valle de Santiago, Gto., Gobierno del Estado de Guanajuato (a)</v>
      </c>
      <c r="B2" s="309"/>
      <c r="C2" s="309"/>
      <c r="D2" s="309"/>
      <c r="E2" s="309"/>
      <c r="F2" s="309"/>
      <c r="G2" s="309"/>
      <c r="H2" s="309"/>
      <c r="I2" s="309"/>
      <c r="J2" s="309"/>
      <c r="K2" s="310"/>
    </row>
    <row r="3" spans="1:12" x14ac:dyDescent="0.25">
      <c r="A3" s="311" t="s">
        <v>146</v>
      </c>
      <c r="B3" s="312"/>
      <c r="C3" s="312"/>
      <c r="D3" s="312"/>
      <c r="E3" s="312"/>
      <c r="F3" s="312"/>
      <c r="G3" s="312"/>
      <c r="H3" s="312"/>
      <c r="I3" s="312"/>
      <c r="J3" s="312"/>
      <c r="K3" s="313"/>
    </row>
    <row r="4" spans="1:12" ht="14.25" x14ac:dyDescent="0.45">
      <c r="A4" s="314" t="str">
        <f>TRIMESTRE</f>
        <v>Del 1 de enero al 31 de diciembre de 2019 (b)</v>
      </c>
      <c r="B4" s="315"/>
      <c r="C4" s="315"/>
      <c r="D4" s="315"/>
      <c r="E4" s="315"/>
      <c r="F4" s="315"/>
      <c r="G4" s="315"/>
      <c r="H4" s="315"/>
      <c r="I4" s="315"/>
      <c r="J4" s="315"/>
      <c r="K4" s="316"/>
    </row>
    <row r="5" spans="1:12" ht="14.25" x14ac:dyDescent="0.45">
      <c r="A5" s="311" t="s">
        <v>118</v>
      </c>
      <c r="B5" s="312"/>
      <c r="C5" s="312"/>
      <c r="D5" s="312"/>
      <c r="E5" s="312"/>
      <c r="F5" s="312"/>
      <c r="G5" s="312"/>
      <c r="H5" s="312"/>
      <c r="I5" s="312"/>
      <c r="J5" s="312"/>
      <c r="K5" s="313"/>
    </row>
    <row r="6" spans="1:12" ht="75" x14ac:dyDescent="0.25">
      <c r="A6" s="42" t="s">
        <v>147</v>
      </c>
      <c r="B6" s="42" t="s">
        <v>148</v>
      </c>
      <c r="C6" s="42" t="s">
        <v>149</v>
      </c>
      <c r="D6" s="42" t="s">
        <v>150</v>
      </c>
      <c r="E6" s="42" t="s">
        <v>151</v>
      </c>
      <c r="F6" s="42" t="s">
        <v>152</v>
      </c>
      <c r="G6" s="42" t="s">
        <v>153</v>
      </c>
      <c r="H6" s="42" t="s">
        <v>154</v>
      </c>
      <c r="I6" s="115" t="str">
        <f>MONTO1</f>
        <v>Monto pagado de la inversión al 31 de diciembre de 2019 (k)</v>
      </c>
      <c r="J6" s="115" t="str">
        <f>MONTO2</f>
        <v>Monto pagado de la inversión actualizado al 31 de diciembre de 2019 (l)</v>
      </c>
      <c r="K6" s="115" t="str">
        <f>SALDO_PENDIENTE</f>
        <v>Saldo pendiente por pagar de la inversión al 31 de diciembre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6" t="s">
        <v>155</v>
      </c>
      <c r="B8" s="113"/>
      <c r="C8" s="113"/>
      <c r="D8" s="113"/>
      <c r="E8" s="153">
        <v>0</v>
      </c>
      <c r="F8" s="113"/>
      <c r="G8" s="153">
        <v>0</v>
      </c>
      <c r="H8" s="153">
        <v>0</v>
      </c>
      <c r="I8" s="153">
        <v>0</v>
      </c>
      <c r="J8" s="153">
        <v>0</v>
      </c>
      <c r="K8" s="153">
        <v>0</v>
      </c>
    </row>
    <row r="9" spans="1:12" s="22" customFormat="1" x14ac:dyDescent="0.25">
      <c r="A9" s="101" t="s">
        <v>156</v>
      </c>
      <c r="B9" s="99"/>
      <c r="C9" s="99"/>
      <c r="D9" s="99"/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</row>
    <row r="10" spans="1:12" s="22" customFormat="1" x14ac:dyDescent="0.25">
      <c r="A10" s="101" t="s">
        <v>157</v>
      </c>
      <c r="B10" s="99"/>
      <c r="C10" s="99"/>
      <c r="D10" s="99"/>
      <c r="E10" s="131"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</row>
    <row r="11" spans="1:12" s="22" customFormat="1" x14ac:dyDescent="0.25">
      <c r="A11" s="101" t="s">
        <v>158</v>
      </c>
      <c r="B11" s="99"/>
      <c r="C11" s="99"/>
      <c r="D11" s="99"/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</row>
    <row r="12" spans="1:12" s="22" customFormat="1" x14ac:dyDescent="0.25">
      <c r="A12" s="101" t="s">
        <v>159</v>
      </c>
      <c r="B12" s="99"/>
      <c r="C12" s="99"/>
      <c r="D12" s="99"/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</row>
    <row r="13" spans="1:12" ht="14.25" x14ac:dyDescent="0.45">
      <c r="A13" s="102" t="s">
        <v>678</v>
      </c>
      <c r="B13" s="100"/>
      <c r="C13" s="100"/>
      <c r="D13" s="100"/>
      <c r="E13" s="51"/>
      <c r="F13" s="51"/>
      <c r="G13" s="51"/>
      <c r="H13" s="51"/>
      <c r="I13" s="51"/>
      <c r="J13" s="51"/>
      <c r="K13" s="51"/>
    </row>
    <row r="14" spans="1:12" x14ac:dyDescent="0.25">
      <c r="A14" s="36" t="s">
        <v>160</v>
      </c>
      <c r="B14" s="113"/>
      <c r="C14" s="113"/>
      <c r="D14" s="113"/>
      <c r="E14" s="153">
        <v>0</v>
      </c>
      <c r="F14" s="113"/>
      <c r="G14" s="153">
        <v>0</v>
      </c>
      <c r="H14" s="153">
        <v>0</v>
      </c>
      <c r="I14" s="153">
        <v>0</v>
      </c>
      <c r="J14" s="153">
        <v>0</v>
      </c>
      <c r="K14" s="153">
        <v>0</v>
      </c>
    </row>
    <row r="15" spans="1:12" s="22" customFormat="1" x14ac:dyDescent="0.25">
      <c r="A15" s="101" t="s">
        <v>161</v>
      </c>
      <c r="B15" s="99"/>
      <c r="C15" s="99"/>
      <c r="D15" s="99"/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</row>
    <row r="16" spans="1:12" s="22" customFormat="1" x14ac:dyDescent="0.25">
      <c r="A16" s="101" t="s">
        <v>162</v>
      </c>
      <c r="B16" s="99"/>
      <c r="C16" s="99"/>
      <c r="D16" s="99"/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</row>
    <row r="17" spans="1:11" s="22" customFormat="1" x14ac:dyDescent="0.25">
      <c r="A17" s="101" t="s">
        <v>163</v>
      </c>
      <c r="B17" s="99"/>
      <c r="C17" s="99"/>
      <c r="D17" s="99"/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</row>
    <row r="18" spans="1:11" s="22" customFormat="1" x14ac:dyDescent="0.25">
      <c r="A18" s="101" t="s">
        <v>164</v>
      </c>
      <c r="B18" s="99"/>
      <c r="C18" s="99"/>
      <c r="D18" s="99"/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</row>
    <row r="19" spans="1:11" ht="14.25" x14ac:dyDescent="0.45">
      <c r="A19" s="102" t="s">
        <v>678</v>
      </c>
      <c r="B19" s="100"/>
      <c r="C19" s="100"/>
      <c r="D19" s="100"/>
      <c r="E19" s="51"/>
      <c r="F19" s="51"/>
      <c r="G19" s="51"/>
      <c r="H19" s="51"/>
      <c r="I19" s="51"/>
      <c r="J19" s="51"/>
      <c r="K19" s="51"/>
    </row>
    <row r="20" spans="1:11" ht="14.25" x14ac:dyDescent="0.45">
      <c r="A20" s="36" t="s">
        <v>165</v>
      </c>
      <c r="B20" s="113"/>
      <c r="C20" s="113"/>
      <c r="D20" s="113"/>
      <c r="E20" s="153">
        <v>0</v>
      </c>
      <c r="F20" s="113"/>
      <c r="G20" s="153">
        <v>0</v>
      </c>
      <c r="H20" s="153">
        <v>0</v>
      </c>
      <c r="I20" s="153">
        <v>0</v>
      </c>
      <c r="J20" s="153">
        <v>0</v>
      </c>
      <c r="K20" s="153">
        <v>0</v>
      </c>
    </row>
    <row r="21" spans="1:11" ht="14.25" x14ac:dyDescent="0.45">
      <c r="A21" s="55"/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7" t="s">
        <v>549</v>
      </c>
      <c r="Q2" s="17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7"/>
      <c r="Q3" s="17"/>
      <c r="R3" s="17"/>
      <c r="S3" s="17">
        <f>APP_T4</f>
        <v>0</v>
      </c>
      <c r="T3" s="17"/>
      <c r="U3" s="17">
        <f>APP_T6</f>
        <v>0</v>
      </c>
      <c r="V3" s="17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7"/>
      <c r="Q4" s="17"/>
      <c r="R4" s="17"/>
      <c r="S4" s="17">
        <f>OTROS_T4</f>
        <v>0</v>
      </c>
      <c r="T4" s="17"/>
      <c r="U4" s="17">
        <f>OTROS_T6</f>
        <v>0</v>
      </c>
      <c r="V4" s="17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7"/>
      <c r="Q5" s="17"/>
      <c r="R5" s="17"/>
      <c r="S5" s="17">
        <f>TOTAL_ODF_T4</f>
        <v>0</v>
      </c>
      <c r="T5" s="17"/>
      <c r="U5" s="17">
        <f>TOTAL_ODF_T6</f>
        <v>0</v>
      </c>
      <c r="V5" s="17">
        <f>TOTAL_ODF_T7</f>
        <v>0</v>
      </c>
      <c r="W5" s="17">
        <f>TOTAL_ODF_T8</f>
        <v>0</v>
      </c>
      <c r="X5" s="17">
        <f>TOTAL_ODF_T9</f>
        <v>0</v>
      </c>
      <c r="Y5" s="17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202</vt:i4>
      </vt:variant>
    </vt:vector>
  </HeadingPairs>
  <TitlesOfParts>
    <vt:vector size="233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'Formato 6 a)'!Títulos_a_imprimir</vt:lpstr>
      <vt:lpstr>'Formato 6 b)'!Títulos_a_imprimir</vt:lpstr>
      <vt:lpstr>'Formato 6 c)'!Títulos_a_imprimir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LuceroGV</cp:lastModifiedBy>
  <cp:lastPrinted>2020-01-29T18:03:58Z</cp:lastPrinted>
  <dcterms:created xsi:type="dcterms:W3CDTF">2017-01-19T17:59:06Z</dcterms:created>
  <dcterms:modified xsi:type="dcterms:W3CDTF">2020-01-29T18:26:37Z</dcterms:modified>
</cp:coreProperties>
</file>